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0.103\Area_Comune\ECONOMIA DEL LEGNO_LS\02_LEGNO SERVIZI\PROGETTI\2025\79.4 bis\2. Portale Legno FVG\Report suddivisi\"/>
    </mc:Choice>
  </mc:AlternateContent>
  <xr:revisionPtr revIDLastSave="0" documentId="13_ncr:1_{2F257022-DCBA-4F5D-8FAB-4D56CB94E7B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ipresa Forestale" sheetId="1" r:id="rId1"/>
    <sheet name="Utilizzazioni Forestali" sheetId="2" r:id="rId2"/>
    <sheet name="Tagli Forzosi" sheetId="3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3" l="1"/>
  <c r="H49" i="3"/>
  <c r="H47" i="3"/>
  <c r="C50" i="3"/>
  <c r="D50" i="3"/>
  <c r="E50" i="3"/>
  <c r="F50" i="3"/>
  <c r="G50" i="3"/>
  <c r="B50" i="3"/>
  <c r="AD12" i="3"/>
  <c r="AF12" i="3" s="1"/>
  <c r="X12" i="3"/>
  <c r="Q12" i="3"/>
  <c r="AD11" i="3"/>
  <c r="X11" i="3"/>
  <c r="Q11" i="3"/>
  <c r="G11" i="3"/>
  <c r="AF11" i="3" s="1"/>
  <c r="D11" i="3"/>
  <c r="AF10" i="3"/>
  <c r="AD10" i="3"/>
  <c r="X10" i="3"/>
  <c r="Q10" i="3"/>
  <c r="K10" i="3"/>
  <c r="G10" i="3"/>
  <c r="D10" i="3"/>
  <c r="AD9" i="3"/>
  <c r="AC9" i="3"/>
  <c r="AD13" i="3" s="1"/>
  <c r="AB9" i="3"/>
  <c r="AA9" i="3"/>
  <c r="Z9" i="3"/>
  <c r="Y9" i="3"/>
  <c r="X9" i="3"/>
  <c r="W9" i="3"/>
  <c r="V9" i="3"/>
  <c r="U9" i="3"/>
  <c r="T9" i="3"/>
  <c r="S9" i="3"/>
  <c r="R9" i="3"/>
  <c r="X13" i="3" s="1"/>
  <c r="Q9" i="3"/>
  <c r="P9" i="3"/>
  <c r="O9" i="3"/>
  <c r="N9" i="3"/>
  <c r="M9" i="3"/>
  <c r="L9" i="3"/>
  <c r="Q13" i="3" s="1"/>
  <c r="K9" i="3"/>
  <c r="J9" i="3"/>
  <c r="I9" i="3"/>
  <c r="H9" i="3"/>
  <c r="K13" i="3" s="1"/>
  <c r="G9" i="3"/>
  <c r="F9" i="3"/>
  <c r="E9" i="3"/>
  <c r="G13" i="3" s="1"/>
  <c r="D9" i="3"/>
  <c r="C9" i="3"/>
  <c r="D13" i="3" s="1"/>
  <c r="G75" i="2"/>
  <c r="F75" i="2"/>
  <c r="D75" i="2"/>
  <c r="C75" i="2"/>
  <c r="J74" i="2"/>
  <c r="I74" i="2"/>
  <c r="K74" i="2" s="1"/>
  <c r="H74" i="2"/>
  <c r="E74" i="2"/>
  <c r="J73" i="2"/>
  <c r="I73" i="2"/>
  <c r="I75" i="2" s="1"/>
  <c r="H73" i="2"/>
  <c r="E73" i="2"/>
  <c r="K72" i="2"/>
  <c r="J72" i="2"/>
  <c r="J75" i="2" s="1"/>
  <c r="I72" i="2"/>
  <c r="H72" i="2"/>
  <c r="H75" i="2" s="1"/>
  <c r="E72" i="2"/>
  <c r="E75" i="2" s="1"/>
  <c r="E51" i="2"/>
  <c r="E53" i="2"/>
  <c r="E52" i="2"/>
  <c r="D36" i="2"/>
  <c r="C36" i="2"/>
  <c r="E35" i="2"/>
  <c r="C35" i="2"/>
  <c r="D34" i="2"/>
  <c r="E34" i="2" s="1"/>
  <c r="C34" i="2"/>
  <c r="D33" i="2"/>
  <c r="C33" i="2"/>
  <c r="E33" i="2" s="1"/>
  <c r="D20" i="2"/>
  <c r="C20" i="2"/>
  <c r="E19" i="2"/>
  <c r="E18" i="2"/>
  <c r="E17" i="2"/>
  <c r="D6" i="2"/>
  <c r="C6" i="2"/>
  <c r="E5" i="2"/>
  <c r="E4" i="2"/>
  <c r="E3" i="2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C50" i="1"/>
  <c r="D50" i="1" s="1"/>
  <c r="D49" i="1"/>
  <c r="D48" i="1"/>
  <c r="D47" i="1"/>
  <c r="D46" i="1"/>
  <c r="D45" i="1"/>
  <c r="C45" i="1"/>
  <c r="D44" i="1"/>
  <c r="D43" i="1"/>
  <c r="C43" i="1"/>
  <c r="D42" i="1"/>
  <c r="D41" i="1"/>
  <c r="D40" i="1"/>
  <c r="D39" i="1"/>
  <c r="C39" i="1"/>
  <c r="D38" i="1"/>
  <c r="C38" i="1"/>
  <c r="D37" i="1"/>
  <c r="D36" i="1"/>
  <c r="C36" i="1"/>
  <c r="C35" i="1"/>
  <c r="D35" i="1" s="1"/>
  <c r="D34" i="1"/>
  <c r="D33" i="1"/>
  <c r="D32" i="1"/>
  <c r="C31" i="1"/>
  <c r="D31" i="1" s="1"/>
  <c r="D30" i="1"/>
  <c r="D29" i="1"/>
  <c r="D28" i="1"/>
  <c r="D27" i="1"/>
  <c r="D26" i="1"/>
  <c r="D25" i="1"/>
  <c r="C24" i="1"/>
  <c r="D24" i="1" s="1"/>
  <c r="C23" i="1"/>
  <c r="D23" i="1" s="1"/>
  <c r="D22" i="1"/>
  <c r="D21" i="1"/>
  <c r="D20" i="1"/>
  <c r="C20" i="1"/>
  <c r="C19" i="1"/>
  <c r="D19" i="1" s="1"/>
  <c r="D18" i="1"/>
  <c r="C17" i="1"/>
  <c r="D17" i="1" s="1"/>
  <c r="C16" i="1"/>
  <c r="D16" i="1" s="1"/>
  <c r="C15" i="1"/>
  <c r="D15" i="1" s="1"/>
  <c r="D14" i="1"/>
  <c r="D13" i="1"/>
  <c r="C12" i="1"/>
  <c r="D12" i="1" s="1"/>
  <c r="C11" i="1"/>
  <c r="D11" i="1" s="1"/>
  <c r="C10" i="1"/>
  <c r="D10" i="1" s="1"/>
  <c r="D9" i="1"/>
  <c r="C9" i="1"/>
  <c r="C8" i="1"/>
  <c r="D8" i="1" s="1"/>
  <c r="D7" i="1"/>
  <c r="D6" i="1"/>
  <c r="C6" i="1"/>
  <c r="C5" i="1"/>
  <c r="D5" i="1" s="1"/>
  <c r="C4" i="1"/>
  <c r="D4" i="1" s="1"/>
  <c r="D3" i="1"/>
  <c r="C3" i="1"/>
  <c r="D2" i="1"/>
  <c r="C2" i="1"/>
  <c r="B2" i="1"/>
  <c r="K73" i="2" l="1"/>
  <c r="K75" i="2" s="1"/>
</calcChain>
</file>

<file path=xl/sharedStrings.xml><?xml version="1.0" encoding="utf-8"?>
<sst xmlns="http://schemas.openxmlformats.org/spreadsheetml/2006/main" count="223" uniqueCount="146">
  <si>
    <t>COMUNE</t>
  </si>
  <si>
    <t>RIPRESA SF</t>
  </si>
  <si>
    <t>RIPRESA PGF</t>
  </si>
  <si>
    <t>TOT</t>
  </si>
  <si>
    <t>TARVISIO</t>
  </si>
  <si>
    <t>MALBORGHETTO</t>
  </si>
  <si>
    <t>PAULARO</t>
  </si>
  <si>
    <t>FORNI AVOLTRI</t>
  </si>
  <si>
    <t>AMPEZZO</t>
  </si>
  <si>
    <t>PRATO CARNICO</t>
  </si>
  <si>
    <t>MOGGIO</t>
  </si>
  <si>
    <t>BARCIS</t>
  </si>
  <si>
    <t>SOCCHIEVE</t>
  </si>
  <si>
    <t>PONTEBBA</t>
  </si>
  <si>
    <t>FORNI DI SOTTO</t>
  </si>
  <si>
    <t>TOLMEZZO</t>
  </si>
  <si>
    <t>TREPPO CARNICO</t>
  </si>
  <si>
    <t>RIGOLATO</t>
  </si>
  <si>
    <t>POLCENIGO</t>
  </si>
  <si>
    <t>RESIA</t>
  </si>
  <si>
    <t>OVARO</t>
  </si>
  <si>
    <t>PALUZZA</t>
  </si>
  <si>
    <t>TRASAGHIS</t>
  </si>
  <si>
    <t>RAVASCLETTO</t>
  </si>
  <si>
    <t>TRIESTE</t>
  </si>
  <si>
    <t>SAURIS</t>
  </si>
  <si>
    <t>CLAUT</t>
  </si>
  <si>
    <t>SUTRIO</t>
  </si>
  <si>
    <t>ARTA TERME</t>
  </si>
  <si>
    <t>VERZEGNIS</t>
  </si>
  <si>
    <t>LIGOSULLO</t>
  </si>
  <si>
    <t>CERCIVENTO</t>
  </si>
  <si>
    <t>RAVEO</t>
  </si>
  <si>
    <t>PREONE</t>
  </si>
  <si>
    <t>DOGNA</t>
  </si>
  <si>
    <t>SAPPADA</t>
  </si>
  <si>
    <t>COMEGLIANS</t>
  </si>
  <si>
    <t>ZUGLIO</t>
  </si>
  <si>
    <t>FORNI DI SOPRA</t>
  </si>
  <si>
    <t>LUSEVERA</t>
  </si>
  <si>
    <t>CHIUSAFORTE</t>
  </si>
  <si>
    <t>GEMONA</t>
  </si>
  <si>
    <t>LAUCO</t>
  </si>
  <si>
    <t>ERTO E CASSO</t>
  </si>
  <si>
    <t xml:space="preserve">SAN DORLIGO </t>
  </si>
  <si>
    <t>CAVAZZO CARNICO</t>
  </si>
  <si>
    <t>PULFERO</t>
  </si>
  <si>
    <t>CANEVA</t>
  </si>
  <si>
    <t>AMARO</t>
  </si>
  <si>
    <t>AVIANO</t>
  </si>
  <si>
    <t>CIMOLAIS</t>
  </si>
  <si>
    <t>VITO D'ASIO</t>
  </si>
  <si>
    <t>VENZONE</t>
  </si>
  <si>
    <t>BUDOIA</t>
  </si>
  <si>
    <t>ENEMONZO</t>
  </si>
  <si>
    <t>PREPOTTO</t>
  </si>
  <si>
    <t>MUZZANA</t>
  </si>
  <si>
    <t>CLAUZETTO</t>
  </si>
  <si>
    <t>TAIPANA</t>
  </si>
  <si>
    <t>PORCIA</t>
  </si>
  <si>
    <t>MONFALCONE</t>
  </si>
  <si>
    <t>FRISANCO</t>
  </si>
  <si>
    <t>FRE</t>
  </si>
  <si>
    <t>MONTENARS</t>
  </si>
  <si>
    <t>ANDREIS</t>
  </si>
  <si>
    <t>CDR</t>
  </si>
  <si>
    <t>POVOLETTO</t>
  </si>
  <si>
    <t>VILLA SANTINA</t>
  </si>
  <si>
    <t>TORVISCOSA</t>
  </si>
  <si>
    <t>FOR</t>
  </si>
  <si>
    <t>TRAMONTI DI SOPRA</t>
  </si>
  <si>
    <t>TRAMONTI DI SOTTO</t>
  </si>
  <si>
    <t>MBV</t>
  </si>
  <si>
    <t>DAU</t>
  </si>
  <si>
    <t>TSE</t>
  </si>
  <si>
    <t>CONTOVELLO</t>
  </si>
  <si>
    <t>BAGNOLI</t>
  </si>
  <si>
    <t>CARLINO</t>
  </si>
  <si>
    <t>RESIUTTA</t>
  </si>
  <si>
    <t>CASTIONS</t>
  </si>
  <si>
    <t>SPN</t>
  </si>
  <si>
    <t>BORDANO</t>
  </si>
  <si>
    <t>CIVIDALE</t>
  </si>
  <si>
    <t>MED</t>
  </si>
  <si>
    <t>TRL</t>
  </si>
  <si>
    <t>GRI</t>
  </si>
  <si>
    <t>CASSACCO</t>
  </si>
  <si>
    <t>FOF</t>
  </si>
  <si>
    <t>SACILE</t>
  </si>
  <si>
    <t>PORPETTO</t>
  </si>
  <si>
    <t>ATT</t>
  </si>
  <si>
    <t>RIV</t>
  </si>
  <si>
    <t>DIGNANO</t>
  </si>
  <si>
    <t>CORDENONS</t>
  </si>
  <si>
    <t>RAGOGNA</t>
  </si>
  <si>
    <t>MAJANO</t>
  </si>
  <si>
    <t>TAR</t>
  </si>
  <si>
    <t>RV</t>
  </si>
  <si>
    <t>LIGNANO</t>
  </si>
  <si>
    <t>MAN</t>
  </si>
  <si>
    <t>DT non pianificati</t>
  </si>
  <si>
    <t>DT pianificati</t>
  </si>
  <si>
    <t>Privato</t>
  </si>
  <si>
    <t>Pubblico</t>
  </si>
  <si>
    <t>Consorzi</t>
  </si>
  <si>
    <t>DICHIARAZIONI DI TAGLIO UTILIZZATE</t>
  </si>
  <si>
    <t>DICHIARAZIONI DI TAGLIO ASSEGNATE</t>
  </si>
  <si>
    <t>Pianificato</t>
  </si>
  <si>
    <t>Non Pianificato</t>
  </si>
  <si>
    <t>Tot</t>
  </si>
  <si>
    <t>PROGETTI DI TAGLIO PIANIFICATI</t>
  </si>
  <si>
    <t>PROGETTI DI TAGLIO UTILIZZATI</t>
  </si>
  <si>
    <t>TOTALE DATO DALLA SOMMA DI PRFA E DT</t>
  </si>
  <si>
    <t>ASSEGNATO</t>
  </si>
  <si>
    <t>UTILIZZATO</t>
  </si>
  <si>
    <t>DA UTILIZZARE</t>
  </si>
  <si>
    <t>PRFA</t>
  </si>
  <si>
    <t>DT</t>
  </si>
  <si>
    <t>Consorzio</t>
  </si>
  <si>
    <t>Proprietà</t>
  </si>
  <si>
    <t>Ispettorato</t>
  </si>
  <si>
    <t>schianti (DT)</t>
  </si>
  <si>
    <t>vaia (PRFA)</t>
  </si>
  <si>
    <t>schianti</t>
  </si>
  <si>
    <t>bostrico (DT)</t>
  </si>
  <si>
    <t>bostrico (PRFA)</t>
  </si>
  <si>
    <t>bostrico (DT</t>
  </si>
  <si>
    <t>Schianti</t>
  </si>
  <si>
    <t>Bostrico</t>
  </si>
  <si>
    <t>Viabilità</t>
  </si>
  <si>
    <t>schianti (PRFA)</t>
  </si>
  <si>
    <t>Schianti (DT)</t>
  </si>
  <si>
    <t>Schianti (PRFA)</t>
  </si>
  <si>
    <t>Tolmezzo</t>
  </si>
  <si>
    <t>Udine</t>
  </si>
  <si>
    <t>Privati</t>
  </si>
  <si>
    <t>Regione Autonoma Friuli Venezia Giulia</t>
  </si>
  <si>
    <t>UD-TZ-PN-TS-GO</t>
  </si>
  <si>
    <t>UDINE</t>
  </si>
  <si>
    <t>REGIONE</t>
  </si>
  <si>
    <t>ANNO</t>
  </si>
  <si>
    <t>FORZOSI</t>
  </si>
  <si>
    <t>SCHIANTI</t>
  </si>
  <si>
    <t>BOSTRICO</t>
  </si>
  <si>
    <t>VAIA</t>
  </si>
  <si>
    <t>VIABILITA'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</si>
</sst>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4" xfId="0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/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3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0" xfId="0" applyFill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0" borderId="17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Normale" xfId="0" builtinId="0"/>
    <cellStyle name="Normale 3" xfId="1" xr:uid="{2CCE549C-BEB9-4AF4-9B8D-EDB4A3F009DB}"/>
    <cellStyle name="Percentuale 3" xfId="2" xr:uid="{4AB42605-B934-4D5C-AAB0-E7A3D706A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Ripresa</a:t>
            </a:r>
            <a:r>
              <a:rPr lang="it-IT" b="1" baseline="0"/>
              <a:t> annuale 2023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'Ripresa Forestale'!$A$3:$A$98</c:f>
              <c:strCache>
                <c:ptCount val="96"/>
                <c:pt idx="0">
                  <c:v>TARVISIO</c:v>
                </c:pt>
                <c:pt idx="1">
                  <c:v>MALBORGHETTO</c:v>
                </c:pt>
                <c:pt idx="2">
                  <c:v>PAULARO</c:v>
                </c:pt>
                <c:pt idx="3">
                  <c:v>FORNI AVOLTRI</c:v>
                </c:pt>
                <c:pt idx="4">
                  <c:v>AMPEZZO</c:v>
                </c:pt>
                <c:pt idx="5">
                  <c:v>PRATO CARNICO</c:v>
                </c:pt>
                <c:pt idx="6">
                  <c:v>MOGGIO</c:v>
                </c:pt>
                <c:pt idx="7">
                  <c:v>BARCIS</c:v>
                </c:pt>
                <c:pt idx="8">
                  <c:v>SOCCHIEVE</c:v>
                </c:pt>
                <c:pt idx="9">
                  <c:v>PONTEBBA</c:v>
                </c:pt>
                <c:pt idx="10">
                  <c:v>FORNI DI SOTTO</c:v>
                </c:pt>
                <c:pt idx="11">
                  <c:v>TOLMEZZO</c:v>
                </c:pt>
                <c:pt idx="12">
                  <c:v>TREPPO CARNICO</c:v>
                </c:pt>
                <c:pt idx="13">
                  <c:v>RIGOLATO</c:v>
                </c:pt>
                <c:pt idx="14">
                  <c:v>POLCENIGO</c:v>
                </c:pt>
                <c:pt idx="15">
                  <c:v>RESIA</c:v>
                </c:pt>
                <c:pt idx="16">
                  <c:v>OVARO</c:v>
                </c:pt>
                <c:pt idx="17">
                  <c:v>PALUZZA</c:v>
                </c:pt>
                <c:pt idx="18">
                  <c:v>TRASAGHIS</c:v>
                </c:pt>
                <c:pt idx="19">
                  <c:v>RAVASCLETTO</c:v>
                </c:pt>
                <c:pt idx="20">
                  <c:v>TRIESTE</c:v>
                </c:pt>
                <c:pt idx="21">
                  <c:v>SAURIS</c:v>
                </c:pt>
                <c:pt idx="22">
                  <c:v>CLAUT</c:v>
                </c:pt>
                <c:pt idx="23">
                  <c:v>SUTRIO</c:v>
                </c:pt>
                <c:pt idx="24">
                  <c:v>ARTA TERME</c:v>
                </c:pt>
                <c:pt idx="25">
                  <c:v>VERZEGNIS</c:v>
                </c:pt>
                <c:pt idx="26">
                  <c:v>LIGOSULLO</c:v>
                </c:pt>
                <c:pt idx="27">
                  <c:v>CERCIVENTO</c:v>
                </c:pt>
                <c:pt idx="28">
                  <c:v>RAVEO</c:v>
                </c:pt>
                <c:pt idx="29">
                  <c:v>PREONE</c:v>
                </c:pt>
                <c:pt idx="30">
                  <c:v>DOGNA</c:v>
                </c:pt>
                <c:pt idx="31">
                  <c:v>SAPPADA</c:v>
                </c:pt>
                <c:pt idx="32">
                  <c:v>COMEGLIANS</c:v>
                </c:pt>
                <c:pt idx="33">
                  <c:v>ZUGLIO</c:v>
                </c:pt>
                <c:pt idx="34">
                  <c:v>FORNI DI SOPRA</c:v>
                </c:pt>
                <c:pt idx="35">
                  <c:v>LUSEVERA</c:v>
                </c:pt>
                <c:pt idx="36">
                  <c:v>CHIUSAFORTE</c:v>
                </c:pt>
                <c:pt idx="37">
                  <c:v>GEMONA</c:v>
                </c:pt>
                <c:pt idx="38">
                  <c:v>LAUCO</c:v>
                </c:pt>
                <c:pt idx="39">
                  <c:v>ERTO E CASSO</c:v>
                </c:pt>
                <c:pt idx="40">
                  <c:v>SAN DORLIGO </c:v>
                </c:pt>
                <c:pt idx="41">
                  <c:v>CAVAZZO CARNICO</c:v>
                </c:pt>
                <c:pt idx="42">
                  <c:v>PULFERO</c:v>
                </c:pt>
                <c:pt idx="43">
                  <c:v>CANEVA</c:v>
                </c:pt>
                <c:pt idx="44">
                  <c:v>AMARO</c:v>
                </c:pt>
                <c:pt idx="45">
                  <c:v>AVIANO</c:v>
                </c:pt>
                <c:pt idx="46">
                  <c:v>CIMOLAIS</c:v>
                </c:pt>
                <c:pt idx="47">
                  <c:v>VITO D'ASIO</c:v>
                </c:pt>
                <c:pt idx="48">
                  <c:v>VENZONE</c:v>
                </c:pt>
                <c:pt idx="49">
                  <c:v>BUDOIA</c:v>
                </c:pt>
                <c:pt idx="50">
                  <c:v>ENEMONZO</c:v>
                </c:pt>
                <c:pt idx="51">
                  <c:v>PREPOTTO</c:v>
                </c:pt>
                <c:pt idx="52">
                  <c:v>MUZZANA</c:v>
                </c:pt>
                <c:pt idx="53">
                  <c:v>CLAUZETTO</c:v>
                </c:pt>
                <c:pt idx="54">
                  <c:v>TAIPANA</c:v>
                </c:pt>
                <c:pt idx="55">
                  <c:v>PORCIA</c:v>
                </c:pt>
                <c:pt idx="56">
                  <c:v>MONFALCONE</c:v>
                </c:pt>
                <c:pt idx="57">
                  <c:v>FRISANCO</c:v>
                </c:pt>
                <c:pt idx="58">
                  <c:v>FRE</c:v>
                </c:pt>
                <c:pt idx="59">
                  <c:v>MONTENARS</c:v>
                </c:pt>
                <c:pt idx="60">
                  <c:v>ANDREIS</c:v>
                </c:pt>
                <c:pt idx="61">
                  <c:v>CDR</c:v>
                </c:pt>
                <c:pt idx="62">
                  <c:v>POVOLETTO</c:v>
                </c:pt>
                <c:pt idx="63">
                  <c:v>VILLA SANTINA</c:v>
                </c:pt>
                <c:pt idx="64">
                  <c:v>TORVISCOSA</c:v>
                </c:pt>
                <c:pt idx="65">
                  <c:v>FOR</c:v>
                </c:pt>
                <c:pt idx="66">
                  <c:v>TRAMONTI DI SOPRA</c:v>
                </c:pt>
                <c:pt idx="67">
                  <c:v>TRAMONTI DI SOTTO</c:v>
                </c:pt>
                <c:pt idx="68">
                  <c:v>MBV</c:v>
                </c:pt>
                <c:pt idx="69">
                  <c:v>DAU</c:v>
                </c:pt>
                <c:pt idx="70">
                  <c:v>TSE</c:v>
                </c:pt>
                <c:pt idx="71">
                  <c:v>CONTOVELLO</c:v>
                </c:pt>
                <c:pt idx="72">
                  <c:v>BAGNOLI</c:v>
                </c:pt>
                <c:pt idx="73">
                  <c:v>CARLINO</c:v>
                </c:pt>
                <c:pt idx="74">
                  <c:v>RESIUTTA</c:v>
                </c:pt>
                <c:pt idx="75">
                  <c:v>CASTIONS</c:v>
                </c:pt>
                <c:pt idx="76">
                  <c:v>SPN</c:v>
                </c:pt>
                <c:pt idx="77">
                  <c:v>BORDANO</c:v>
                </c:pt>
                <c:pt idx="78">
                  <c:v>CIVIDALE</c:v>
                </c:pt>
                <c:pt idx="79">
                  <c:v>MED</c:v>
                </c:pt>
                <c:pt idx="80">
                  <c:v>TRL</c:v>
                </c:pt>
                <c:pt idx="81">
                  <c:v>GRI</c:v>
                </c:pt>
                <c:pt idx="82">
                  <c:v>CASSACCO</c:v>
                </c:pt>
                <c:pt idx="83">
                  <c:v>FOF</c:v>
                </c:pt>
                <c:pt idx="84">
                  <c:v>SACILE</c:v>
                </c:pt>
                <c:pt idx="85">
                  <c:v>PORPETTO</c:v>
                </c:pt>
                <c:pt idx="86">
                  <c:v>ATT</c:v>
                </c:pt>
                <c:pt idx="87">
                  <c:v>RIV</c:v>
                </c:pt>
                <c:pt idx="88">
                  <c:v>DIGNANO</c:v>
                </c:pt>
                <c:pt idx="89">
                  <c:v>CORDENONS</c:v>
                </c:pt>
                <c:pt idx="90">
                  <c:v>CORDENONS</c:v>
                </c:pt>
                <c:pt idx="91">
                  <c:v>PORCIA</c:v>
                </c:pt>
                <c:pt idx="92">
                  <c:v>RAGOGNA</c:v>
                </c:pt>
                <c:pt idx="93">
                  <c:v>MAJANO</c:v>
                </c:pt>
                <c:pt idx="94">
                  <c:v>TAR</c:v>
                </c:pt>
                <c:pt idx="95">
                  <c:v>RV</c:v>
                </c:pt>
              </c:strCache>
            </c:strRef>
          </c:cat>
          <c:val>
            <c:numRef>
              <c:f>'Ripresa Forestale'!$D$3:$D$98</c:f>
              <c:numCache>
                <c:formatCode>General</c:formatCode>
                <c:ptCount val="96"/>
                <c:pt idx="0">
                  <c:v>24168.53</c:v>
                </c:pt>
                <c:pt idx="1">
                  <c:v>13690.34</c:v>
                </c:pt>
                <c:pt idx="2">
                  <c:v>11703.43</c:v>
                </c:pt>
                <c:pt idx="3">
                  <c:v>11263.26</c:v>
                </c:pt>
                <c:pt idx="4">
                  <c:v>7333.5</c:v>
                </c:pt>
                <c:pt idx="5">
                  <c:v>6382.67</c:v>
                </c:pt>
                <c:pt idx="6">
                  <c:v>5562</c:v>
                </c:pt>
                <c:pt idx="7">
                  <c:v>5115.6000000000004</c:v>
                </c:pt>
                <c:pt idx="8">
                  <c:v>5016</c:v>
                </c:pt>
                <c:pt idx="9">
                  <c:v>4971</c:v>
                </c:pt>
                <c:pt idx="10">
                  <c:v>4844.88</c:v>
                </c:pt>
                <c:pt idx="11">
                  <c:v>4612</c:v>
                </c:pt>
                <c:pt idx="12">
                  <c:v>4580</c:v>
                </c:pt>
                <c:pt idx="13">
                  <c:v>4150</c:v>
                </c:pt>
                <c:pt idx="14">
                  <c:v>4132</c:v>
                </c:pt>
                <c:pt idx="15">
                  <c:v>4000</c:v>
                </c:pt>
                <c:pt idx="16">
                  <c:v>3678.16</c:v>
                </c:pt>
                <c:pt idx="17">
                  <c:v>3518.66</c:v>
                </c:pt>
                <c:pt idx="18">
                  <c:v>3200</c:v>
                </c:pt>
                <c:pt idx="19">
                  <c:v>2900</c:v>
                </c:pt>
                <c:pt idx="20">
                  <c:v>2884</c:v>
                </c:pt>
                <c:pt idx="21">
                  <c:v>2809.9700000000003</c:v>
                </c:pt>
                <c:pt idx="22">
                  <c:v>2621.67</c:v>
                </c:pt>
                <c:pt idx="23">
                  <c:v>2540</c:v>
                </c:pt>
                <c:pt idx="24">
                  <c:v>2508.14</c:v>
                </c:pt>
                <c:pt idx="25">
                  <c:v>2388</c:v>
                </c:pt>
                <c:pt idx="26">
                  <c:v>2353.33</c:v>
                </c:pt>
                <c:pt idx="27">
                  <c:v>2206.67</c:v>
                </c:pt>
                <c:pt idx="28">
                  <c:v>2187.33</c:v>
                </c:pt>
                <c:pt idx="29">
                  <c:v>2176.67</c:v>
                </c:pt>
                <c:pt idx="30">
                  <c:v>2000</c:v>
                </c:pt>
                <c:pt idx="31">
                  <c:v>1985</c:v>
                </c:pt>
                <c:pt idx="32">
                  <c:v>1865</c:v>
                </c:pt>
                <c:pt idx="33">
                  <c:v>1792.2</c:v>
                </c:pt>
                <c:pt idx="34">
                  <c:v>1483.33</c:v>
                </c:pt>
                <c:pt idx="35">
                  <c:v>1300.67</c:v>
                </c:pt>
                <c:pt idx="36">
                  <c:v>1260</c:v>
                </c:pt>
                <c:pt idx="37">
                  <c:v>1200</c:v>
                </c:pt>
                <c:pt idx="38">
                  <c:v>1132.67</c:v>
                </c:pt>
                <c:pt idx="39">
                  <c:v>1118.67</c:v>
                </c:pt>
                <c:pt idx="40">
                  <c:v>1108.47</c:v>
                </c:pt>
                <c:pt idx="41">
                  <c:v>1100.92</c:v>
                </c:pt>
                <c:pt idx="42">
                  <c:v>1092.1399999999999</c:v>
                </c:pt>
                <c:pt idx="43">
                  <c:v>1013</c:v>
                </c:pt>
                <c:pt idx="44">
                  <c:v>950</c:v>
                </c:pt>
                <c:pt idx="45">
                  <c:v>900</c:v>
                </c:pt>
                <c:pt idx="46">
                  <c:v>896.67</c:v>
                </c:pt>
                <c:pt idx="47">
                  <c:v>723.03</c:v>
                </c:pt>
                <c:pt idx="48">
                  <c:v>700</c:v>
                </c:pt>
                <c:pt idx="49">
                  <c:v>683.33</c:v>
                </c:pt>
                <c:pt idx="50">
                  <c:v>666.67</c:v>
                </c:pt>
                <c:pt idx="51">
                  <c:v>580.70000000000005</c:v>
                </c:pt>
                <c:pt idx="52">
                  <c:v>444.27</c:v>
                </c:pt>
                <c:pt idx="53">
                  <c:v>431.3</c:v>
                </c:pt>
                <c:pt idx="54">
                  <c:v>429.4</c:v>
                </c:pt>
                <c:pt idx="55">
                  <c:v>412.16</c:v>
                </c:pt>
                <c:pt idx="56">
                  <c:v>393</c:v>
                </c:pt>
                <c:pt idx="57">
                  <c:v>386.67</c:v>
                </c:pt>
                <c:pt idx="58">
                  <c:v>380</c:v>
                </c:pt>
                <c:pt idx="59">
                  <c:v>352.67</c:v>
                </c:pt>
                <c:pt idx="60">
                  <c:v>313.33</c:v>
                </c:pt>
                <c:pt idx="61">
                  <c:v>307.39999999999998</c:v>
                </c:pt>
                <c:pt idx="62">
                  <c:v>252</c:v>
                </c:pt>
                <c:pt idx="63">
                  <c:v>233.33</c:v>
                </c:pt>
                <c:pt idx="64">
                  <c:v>226.98</c:v>
                </c:pt>
                <c:pt idx="65">
                  <c:v>220.68</c:v>
                </c:pt>
                <c:pt idx="66">
                  <c:v>215.67</c:v>
                </c:pt>
                <c:pt idx="67">
                  <c:v>203.33</c:v>
                </c:pt>
                <c:pt idx="68">
                  <c:v>202</c:v>
                </c:pt>
                <c:pt idx="69">
                  <c:v>162.4</c:v>
                </c:pt>
                <c:pt idx="70">
                  <c:v>147</c:v>
                </c:pt>
                <c:pt idx="71">
                  <c:v>133.33000000000001</c:v>
                </c:pt>
                <c:pt idx="72">
                  <c:v>123.33</c:v>
                </c:pt>
                <c:pt idx="73">
                  <c:v>114</c:v>
                </c:pt>
                <c:pt idx="74">
                  <c:v>96.67</c:v>
                </c:pt>
                <c:pt idx="75">
                  <c:v>95.3</c:v>
                </c:pt>
                <c:pt idx="76">
                  <c:v>94</c:v>
                </c:pt>
                <c:pt idx="77">
                  <c:v>93.5</c:v>
                </c:pt>
                <c:pt idx="78">
                  <c:v>91.605900000000005</c:v>
                </c:pt>
                <c:pt idx="79">
                  <c:v>79.599999999999994</c:v>
                </c:pt>
                <c:pt idx="80">
                  <c:v>23.55</c:v>
                </c:pt>
                <c:pt idx="81">
                  <c:v>21.49</c:v>
                </c:pt>
                <c:pt idx="82">
                  <c:v>16.5</c:v>
                </c:pt>
                <c:pt idx="83">
                  <c:v>13.3</c:v>
                </c:pt>
                <c:pt idx="84">
                  <c:v>11.67</c:v>
                </c:pt>
                <c:pt idx="85">
                  <c:v>10</c:v>
                </c:pt>
                <c:pt idx="86">
                  <c:v>8</c:v>
                </c:pt>
                <c:pt idx="87">
                  <c:v>8</c:v>
                </c:pt>
                <c:pt idx="88">
                  <c:v>6.66</c:v>
                </c:pt>
                <c:pt idx="89">
                  <c:v>3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1.66</c:v>
                </c:pt>
                <c:pt idx="94">
                  <c:v>1.18</c:v>
                </c:pt>
                <c:pt idx="9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B-4788-8EBF-C03C2A87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998831"/>
        <c:axId val="1122992111"/>
      </c:barChart>
      <c:catAx>
        <c:axId val="112299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992111"/>
        <c:crosses val="autoZero"/>
        <c:auto val="1"/>
        <c:lblAlgn val="ctr"/>
        <c:lblOffset val="100"/>
        <c:noMultiLvlLbl val="0"/>
      </c:catAx>
      <c:valAx>
        <c:axId val="11229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998831"/>
        <c:crosses val="autoZero"/>
        <c:crossBetween val="between"/>
      </c:valAx>
      <c:spPr>
        <a:noFill/>
        <a:ln w="571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</a:t>
            </a:r>
            <a:r>
              <a:rPr lang="it-IT" baseline="0"/>
              <a:t> FORZOSI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'Tagli Forzosi'!$J$21</c:f>
              <c:strCache>
                <c:ptCount val="1"/>
                <c:pt idx="0">
                  <c:v>SCHIANTI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Forzosi'!$K$21:$P$21</c:f>
              <c:numCache>
                <c:formatCode>General</c:formatCode>
                <c:ptCount val="6"/>
                <c:pt idx="0">
                  <c:v>9361.2119999999995</c:v>
                </c:pt>
                <c:pt idx="1">
                  <c:v>68754.62</c:v>
                </c:pt>
                <c:pt idx="2">
                  <c:v>5181.0630000000001</c:v>
                </c:pt>
                <c:pt idx="3">
                  <c:v>9049.5589999999993</c:v>
                </c:pt>
                <c:pt idx="4">
                  <c:v>6688.6450000000004</c:v>
                </c:pt>
                <c:pt idx="5">
                  <c:v>15595.234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2-4E7F-B299-E6B5A2532581}"/>
            </c:ext>
          </c:extLst>
        </c:ser>
        <c:ser>
          <c:idx val="1"/>
          <c:order val="1"/>
          <c:tx>
            <c:strRef>
              <c:f>'Tagli Forzosi'!$J$22</c:f>
              <c:strCache>
                <c:ptCount val="1"/>
                <c:pt idx="0">
                  <c:v>BOSTRICO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Forzosi'!$K$22:$P$22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9848.9779999999992</c:v>
                </c:pt>
                <c:pt idx="3">
                  <c:v>61412.606</c:v>
                </c:pt>
                <c:pt idx="4">
                  <c:v>47940.711000000003</c:v>
                </c:pt>
                <c:pt idx="5">
                  <c:v>77045.260999999999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2-4E7F-B299-E6B5A2532581}"/>
            </c:ext>
          </c:extLst>
        </c:ser>
        <c:ser>
          <c:idx val="2"/>
          <c:order val="2"/>
          <c:tx>
            <c:strRef>
              <c:f>'Tagli Forzosi'!$J$23</c:f>
              <c:strCache>
                <c:ptCount val="1"/>
                <c:pt idx="0">
                  <c:v>VAIA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Forzosi'!$K$23:$P$23</c:f>
              <c:numCache>
                <c:formatCode>General</c:formatCode>
                <c:ptCount val="6"/>
                <c:pt idx="0">
                  <c:v>84503.05</c:v>
                </c:pt>
                <c:pt idx="1">
                  <c:v>203138.79</c:v>
                </c:pt>
                <c:pt idx="2">
                  <c:v>11637.021000000001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E7F-B299-E6B5A2532581}"/>
            </c:ext>
          </c:extLst>
        </c:ser>
        <c:ser>
          <c:idx val="3"/>
          <c:order val="3"/>
          <c:tx>
            <c:strRef>
              <c:f>'Tagli Forzosi'!$J$24</c:f>
              <c:strCache>
                <c:ptCount val="1"/>
                <c:pt idx="0">
                  <c:v>VIABILITA'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Forzosi'!$K$24:$P$24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1443.1179999999999</c:v>
                </c:pt>
                <c:pt idx="4">
                  <c:v>1907.615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2-4E7F-B299-E6B5A2532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53839"/>
        <c:axId val="440661519"/>
      </c:areaChart>
      <c:catAx>
        <c:axId val="44065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661519"/>
        <c:crosses val="autoZero"/>
        <c:auto val="1"/>
        <c:lblAlgn val="ctr"/>
        <c:lblOffset val="100"/>
        <c:noMultiLvlLbl val="0"/>
      </c:catAx>
      <c:valAx>
        <c:axId val="44066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65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2018-2023</a:t>
            </a:r>
            <a:endParaRPr lang="it-IT"/>
          </a:p>
        </c:rich>
      </c:tx>
      <c:layout>
        <c:manualLayout>
          <c:xMode val="edge"/>
          <c:yMode val="edge"/>
          <c:x val="0.37380477837421389"/>
          <c:y val="3.398058252427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'Tagli Forzosi'!$A$47</c:f>
              <c:strCache>
                <c:ptCount val="1"/>
                <c:pt idx="0">
                  <c:v>Pubblico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Forzosi'!$B$47:$G$47</c:f>
              <c:numCache>
                <c:formatCode>General</c:formatCode>
                <c:ptCount val="6"/>
                <c:pt idx="0">
                  <c:v>60045.832999999999</c:v>
                </c:pt>
                <c:pt idx="1">
                  <c:v>187763.83</c:v>
                </c:pt>
                <c:pt idx="2">
                  <c:v>23169.710999999999</c:v>
                </c:pt>
                <c:pt idx="3">
                  <c:v>47944.544999999998</c:v>
                </c:pt>
                <c:pt idx="4">
                  <c:v>33184.815000000002</c:v>
                </c:pt>
                <c:pt idx="5">
                  <c:v>77273.130999999994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9-4629-85B8-2117F99ABB16}"/>
            </c:ext>
          </c:extLst>
        </c:ser>
        <c:ser>
          <c:idx val="1"/>
          <c:order val="1"/>
          <c:tx>
            <c:strRef>
              <c:f>'Tagli Forzosi'!$A$48</c:f>
              <c:strCache>
                <c:ptCount val="1"/>
                <c:pt idx="0">
                  <c:v>Privato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Forzosi'!$B$48:$G$48</c:f>
              <c:numCache>
                <c:formatCode>General</c:formatCode>
                <c:ptCount val="6"/>
                <c:pt idx="0">
                  <c:v>22063.526999999998</c:v>
                </c:pt>
                <c:pt idx="1">
                  <c:v>44513.43</c:v>
                </c:pt>
                <c:pt idx="2">
                  <c:v>1254</c:v>
                </c:pt>
                <c:pt idx="3">
                  <c:v>19570.746999999999</c:v>
                </c:pt>
                <c:pt idx="4">
                  <c:v>21029.341</c:v>
                </c:pt>
                <c:pt idx="5">
                  <c:v>15367.364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9-4629-85B8-2117F99ABB16}"/>
            </c:ext>
          </c:extLst>
        </c:ser>
        <c:ser>
          <c:idx val="2"/>
          <c:order val="2"/>
          <c:tx>
            <c:strRef>
              <c:f>'Tagli Forzosi'!$A$49</c:f>
              <c:strCache>
                <c:ptCount val="1"/>
                <c:pt idx="0">
                  <c:v>Consorzio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Forzosi'!$B$49:$G$49</c:f>
              <c:numCache>
                <c:formatCode>General</c:formatCode>
                <c:ptCount val="6"/>
                <c:pt idx="0">
                  <c:v>11754.902</c:v>
                </c:pt>
                <c:pt idx="1">
                  <c:v>39616.15</c:v>
                </c:pt>
                <c:pt idx="2">
                  <c:v>2243.3510000000001</c:v>
                </c:pt>
                <c:pt idx="3">
                  <c:v>3511.991</c:v>
                </c:pt>
                <c:pt idx="4">
                  <c:v>2322.8150000000001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9-4629-85B8-2117F99AB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555279"/>
        <c:axId val="1210555759"/>
      </c:lineChart>
      <c:catAx>
        <c:axId val="121055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0555759"/>
        <c:crosses val="autoZero"/>
        <c:auto val="1"/>
        <c:lblAlgn val="ctr"/>
        <c:lblOffset val="100"/>
        <c:noMultiLvlLbl val="0"/>
      </c:catAx>
      <c:valAx>
        <c:axId val="121055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055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18-23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B8-4DEE-BDC4-17707C2F29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B8-4DEE-BDC4-17707C2F29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B8-4DEE-BDC4-17707C2F29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'Tagli Forzosi'!$A$47:$A$49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'Tagli Forzosi'!$H$47:$H$49</c:f>
              <c:numCache>
                <c:formatCode>General</c:formatCode>
                <c:ptCount val="3"/>
                <c:pt idx="0">
                  <c:v>429381.86499999999</c:v>
                </c:pt>
                <c:pt idx="1">
                  <c:v>123798.409</c:v>
                </c:pt>
                <c:pt idx="2">
                  <c:v>59449.20900000001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B8-4DEE-BDC4-17707C2F2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18963254593174"/>
          <c:y val="0.31820501603966173"/>
          <c:w val="0.23314370078740157"/>
          <c:h val="0.35937664041994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DICHIARAZIONI DI TAGLIO  ASSEGNATE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A-4EF0-AAF7-D7FE39969D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A-4EF0-AAF7-D7FE39969D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A-4EF0-AAF7-D7FE39969D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[1]Utilizzazioni!$J$3:$J$5</c:f>
              <c:strCache>
                <c:ptCount val="3"/>
                <c:pt idx="0">
                  <c:v>Privato</c:v>
                </c:pt>
                <c:pt idx="1">
                  <c:v>Pubblico</c:v>
                </c:pt>
                <c:pt idx="2">
                  <c:v>Consorzi</c:v>
                </c:pt>
              </c:strCache>
            </c:strRef>
          </c:cat>
          <c:val>
            <c:numRef>
              <c:f>[1]Utilizzazioni!$M$3:$M$5</c:f>
              <c:numCache>
                <c:formatCode>General</c:formatCode>
                <c:ptCount val="3"/>
                <c:pt idx="0">
                  <c:v>328236.07999999984</c:v>
                </c:pt>
                <c:pt idx="1">
                  <c:v>238069.39699999976</c:v>
                </c:pt>
                <c:pt idx="2">
                  <c:v>19101.262999999992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9A-4EF0-AAF7-D7FE3996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DICHIARAZIONI DI TAGLIO  UTILIZZATE (m3)</a:t>
            </a:r>
          </a:p>
        </c:rich>
      </c:tx>
      <c:layout>
        <c:manualLayout>
          <c:xMode val="edge"/>
          <c:yMode val="edge"/>
          <c:x val="0.11981586725821779"/>
          <c:y val="3.4188018849173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C-4242-AD1F-0FF15D046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C-4242-AD1F-0FF15D046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AC-4242-AD1F-0FF15D046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[1]Utilizzazioni!$J$16:$J$18</c:f>
              <c:strCache>
                <c:ptCount val="3"/>
                <c:pt idx="0">
                  <c:v>Privato</c:v>
                </c:pt>
                <c:pt idx="1">
                  <c:v>Pubblico</c:v>
                </c:pt>
                <c:pt idx="2">
                  <c:v>Consorzi</c:v>
                </c:pt>
              </c:strCache>
            </c:strRef>
          </c:cat>
          <c:val>
            <c:numRef>
              <c:f>[1]Utilizzazioni!$M$16:$M$18</c:f>
              <c:numCache>
                <c:formatCode>General</c:formatCode>
                <c:ptCount val="3"/>
                <c:pt idx="0">
                  <c:v>270783.33299999987</c:v>
                </c:pt>
                <c:pt idx="1">
                  <c:v>190988.61000000002</c:v>
                </c:pt>
                <c:pt idx="2">
                  <c:v>15148.685000000003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AC-4242-AD1F-0FF15D046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TAGLIO PIANIFICATI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CD-4308-A413-DF2CAFEF87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CD-4308-A413-DF2CAFEF87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CD-4308-A413-DF2CAFEF87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[1]Utilizzazioni!$F$77:$F$79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</c:v>
                </c:pt>
              </c:strCache>
            </c:strRef>
          </c:cat>
          <c:val>
            <c:numRef>
              <c:f>[1]Utilizzazioni!$I$77:$I$79</c:f>
              <c:numCache>
                <c:formatCode>General</c:formatCode>
                <c:ptCount val="3"/>
                <c:pt idx="0">
                  <c:v>443570.47700000001</c:v>
                </c:pt>
                <c:pt idx="1">
                  <c:v>375412.74099999998</c:v>
                </c:pt>
                <c:pt idx="2">
                  <c:v>50781.643000000004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CD-4308-A413-DF2CAFEF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TAGLIO UTILIZZATI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FB-4029-B778-ECAFA5B3BE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B-4029-B778-ECAFA5B3BE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FB-4029-B778-ECAFA5B3B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[1]Utilizzazioni!$F$124:$F$126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</c:v>
                </c:pt>
              </c:strCache>
            </c:strRef>
          </c:cat>
          <c:val>
            <c:numRef>
              <c:f>[1]Utilizzazioni!$I$124:$I$126</c:f>
              <c:numCache>
                <c:formatCode>General</c:formatCode>
                <c:ptCount val="3"/>
                <c:pt idx="0">
                  <c:v>259012.73900000018</c:v>
                </c:pt>
                <c:pt idx="1">
                  <c:v>131007.06799999991</c:v>
                </c:pt>
                <c:pt idx="2">
                  <c:v>30537.660000000003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FB-4029-B778-ECAFA5B3BE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ASSEGNATO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E5-44D4-8102-BDBF61C527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E5-44D4-8102-BDBF61C527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E5-44D4-8102-BDBF61C527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[1]Utilizzazioni!$K$150:$K$152</c:f>
              <c:numCache>
                <c:formatCode>General</c:formatCode>
                <c:ptCount val="3"/>
                <c:pt idx="0">
                  <c:v>613482.14099999995</c:v>
                </c:pt>
                <c:pt idx="1">
                  <c:v>771806.55700000003</c:v>
                </c:pt>
                <c:pt idx="2">
                  <c:v>69882.905999999988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5-44D4-8102-BDBF61C52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UTILIZZATO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26-4DAD-9E90-DFD1FCE4D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26-4DAD-9E90-DFD1FCE4D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26-4DAD-9E90-DFD1FCE4D1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[1]Utilizzazioni!$N$150:$N$152</c:f>
              <c:numCache>
                <c:formatCode>General</c:formatCode>
                <c:ptCount val="3"/>
                <c:pt idx="0">
                  <c:v>321995.67799999996</c:v>
                </c:pt>
                <c:pt idx="1">
                  <c:v>529796.07199999993</c:v>
                </c:pt>
                <c:pt idx="2">
                  <c:v>45686.345000000001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26-4DAD-9E90-DFD1FCE4D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ASSEGNATO/UTILIZZATO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[1]Utilizzazioni!$O$148</c:f>
              <c:strCache>
                <c:ptCount val="1"/>
                <c:pt idx="0">
                  <c:v>DA UTILIZZARE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[1]Utilizzazioni!$Q$150:$Q$152</c:f>
              <c:numCache>
                <c:formatCode>General</c:formatCode>
                <c:ptCount val="3"/>
                <c:pt idx="0">
                  <c:v>291486.46299999999</c:v>
                </c:pt>
                <c:pt idx="1">
                  <c:v>242010.48500000004</c:v>
                </c:pt>
                <c:pt idx="2">
                  <c:v>24196.560999999994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4-4D4F-BD60-EC445027A028}"/>
            </c:ext>
          </c:extLst>
        </c:ser>
        <c:ser>
          <c:idx val="1"/>
          <c:order val="1"/>
          <c:tx>
            <c:strRef>
              <c:f>[1]Utilizzazioni!$L$148</c:f>
              <c:strCache>
                <c:ptCount val="1"/>
                <c:pt idx="0">
                  <c:v>UTILIZZATO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[1]Utilizzazioni!$N$150:$N$152</c:f>
              <c:numCache>
                <c:formatCode>General</c:formatCode>
                <c:ptCount val="3"/>
                <c:pt idx="0">
                  <c:v>321995.67799999996</c:v>
                </c:pt>
                <c:pt idx="1">
                  <c:v>529796.07199999993</c:v>
                </c:pt>
                <c:pt idx="2">
                  <c:v>45686.345000000001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4-4D4F-BD60-EC445027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308719"/>
        <c:axId val="1159307279"/>
      </c:barChart>
      <c:catAx>
        <c:axId val="115930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9307279"/>
        <c:crosses val="autoZero"/>
        <c:auto val="1"/>
        <c:lblAlgn val="ctr"/>
        <c:lblOffset val="100"/>
        <c:noMultiLvlLbl val="0"/>
      </c:catAx>
      <c:valAx>
        <c:axId val="115930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930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2018-2023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'Tagli Forzosi'!$A$21:$A$26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Forzosi'!$B$21:$B$26</c:f>
              <c:numCache>
                <c:formatCode>General</c:formatCode>
                <c:ptCount val="6"/>
                <c:pt idx="0">
                  <c:v>93864.262000000002</c:v>
                </c:pt>
                <c:pt idx="1">
                  <c:v>271893.40999999997</c:v>
                </c:pt>
                <c:pt idx="2">
                  <c:v>26667.062000000002</c:v>
                </c:pt>
                <c:pt idx="3">
                  <c:v>71027.28</c:v>
                </c:pt>
                <c:pt idx="4">
                  <c:v>56536.97</c:v>
                </c:pt>
                <c:pt idx="5">
                  <c:v>92640.5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1-42CA-B04C-6EB9E67D7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083327"/>
        <c:axId val="333109967"/>
      </c:barChart>
      <c:catAx>
        <c:axId val="2470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3109967"/>
        <c:crosses val="autoZero"/>
        <c:auto val="1"/>
        <c:lblAlgn val="ctr"/>
        <c:lblOffset val="100"/>
        <c:noMultiLvlLbl val="0"/>
      </c:catAx>
      <c:valAx>
        <c:axId val="33310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708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08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51</xdr:col>
      <xdr:colOff>419100</xdr:colOff>
      <xdr:row>56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A532D9-A1C3-4B5D-9338-2D5DD4CAB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134711</xdr:colOff>
      <xdr:row>12</xdr:row>
      <xdr:rowOff>133351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2D2C4D-49C4-4EF0-A6BE-13B3B824D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13</xdr:col>
      <xdr:colOff>134711</xdr:colOff>
      <xdr:row>26</xdr:row>
      <xdr:rowOff>133351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5BAEE8A-0B23-4CE0-9794-014A7F946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31</xdr:row>
      <xdr:rowOff>0</xdr:rowOff>
    </xdr:from>
    <xdr:to>
      <xdr:col>13</xdr:col>
      <xdr:colOff>142875</xdr:colOff>
      <xdr:row>44</xdr:row>
      <xdr:rowOff>114300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520EDA8-E9B1-44D9-922A-88BEE8490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13</xdr:col>
      <xdr:colOff>171450</xdr:colOff>
      <xdr:row>63</xdr:row>
      <xdr:rowOff>76200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995CFAA-1686-45AC-B11F-14780186E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6</xdr:col>
      <xdr:colOff>190500</xdr:colOff>
      <xdr:row>94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551D47F-C008-470E-9F10-6BDC5B8D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605117</xdr:colOff>
      <xdr:row>79</xdr:row>
      <xdr:rowOff>179294</xdr:rowOff>
    </xdr:from>
    <xdr:to>
      <xdr:col>14</xdr:col>
      <xdr:colOff>281747</xdr:colOff>
      <xdr:row>94</xdr:row>
      <xdr:rowOff>11206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B998B3-0A6C-44F1-A947-28C4349C8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324970</xdr:colOff>
      <xdr:row>95</xdr:row>
      <xdr:rowOff>78441</xdr:rowOff>
    </xdr:from>
    <xdr:to>
      <xdr:col>11</xdr:col>
      <xdr:colOff>244129</xdr:colOff>
      <xdr:row>109</xdr:row>
      <xdr:rowOff>154641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363D0296-E408-478D-B4FE-406967FF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168088</xdr:colOff>
      <xdr:row>17</xdr:row>
      <xdr:rowOff>33619</xdr:rowOff>
    </xdr:from>
    <xdr:to>
      <xdr:col>8</xdr:col>
      <xdr:colOff>290226</xdr:colOff>
      <xdr:row>32</xdr:row>
      <xdr:rowOff>36751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FDC1AF-7F51-4BCE-A527-DABC00DFC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363683</xdr:colOff>
      <xdr:row>16</xdr:row>
      <xdr:rowOff>173182</xdr:rowOff>
    </xdr:from>
    <xdr:to>
      <xdr:col>30</xdr:col>
      <xdr:colOff>231985</xdr:colOff>
      <xdr:row>42</xdr:row>
      <xdr:rowOff>112904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59FDE1C-440C-4DFA-800C-47EADC070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121228</xdr:colOff>
      <xdr:row>45</xdr:row>
      <xdr:rowOff>34637</xdr:rowOff>
    </xdr:from>
    <xdr:to>
      <xdr:col>13</xdr:col>
      <xdr:colOff>658092</xdr:colOff>
      <xdr:row>59</xdr:row>
      <xdr:rowOff>110837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DA33175-EC98-43BF-BC6F-698698B9E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969819</xdr:colOff>
      <xdr:row>45</xdr:row>
      <xdr:rowOff>34636</xdr:rowOff>
    </xdr:from>
    <xdr:to>
      <xdr:col>20</xdr:col>
      <xdr:colOff>277092</xdr:colOff>
      <xdr:row>59</xdr:row>
      <xdr:rowOff>110836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F776DE3-BB81-4FEC-98D9-0C4D52F06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ARGHERITA\02_LEGNO%20SERVIZI\PROGETTI\79.4%20bis\a_Sito%20LegnoFVG\Grafici%20da%20inserire%20nel%20sito%20regionale.xlsx" TargetMode="External"/><Relationship Id="rId1" Type="http://schemas.openxmlformats.org/officeDocument/2006/relationships/externalLinkPath" Target="file:///U:\MARGHERITA\02_LEGNO%20SERVIZI\PROGETTI\79.4%20bis\a_Sito%20LegnoFVG\Grafici%20da%20inserire%20nel%20sito%20regiona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Stroili\Desktop\Materiali\Analisi%20imprese%20forestali\Analisi_imprese_forestali_FVG_2023.xls" TargetMode="External"/><Relationship Id="rId1" Type="http://schemas.openxmlformats.org/officeDocument/2006/relationships/externalLinkPath" Target="file:///C:\Users\GabrielStroili\Desktop\Materiali\Analisi%20imprese%20forestali\Analisi_imprese_forestali_FVG_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rieta%20forestali%20Regiona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"/>
      <sheetName val="Utilizzazioni"/>
      <sheetName val="Forzosi"/>
      <sheetName val="Pioppi"/>
      <sheetName val="Numero Imprese"/>
      <sheetName val="Certificazioni"/>
      <sheetName val="Confronto"/>
    </sheetNames>
    <sheetDataSet>
      <sheetData sheetId="0">
        <row r="2">
          <cell r="A2"/>
        </row>
      </sheetData>
      <sheetData sheetId="1">
        <row r="3">
          <cell r="J3" t="str">
            <v>Privato</v>
          </cell>
          <cell r="M3">
            <v>328236.07999999984</v>
          </cell>
        </row>
        <row r="4">
          <cell r="J4" t="str">
            <v>Pubblico</v>
          </cell>
          <cell r="M4">
            <v>238069.39699999976</v>
          </cell>
        </row>
        <row r="5">
          <cell r="J5" t="str">
            <v>Consorzi</v>
          </cell>
          <cell r="M5">
            <v>19101.262999999992</v>
          </cell>
        </row>
        <row r="16">
          <cell r="J16" t="str">
            <v>Privato</v>
          </cell>
          <cell r="M16">
            <v>270783.33299999987</v>
          </cell>
        </row>
        <row r="17">
          <cell r="J17" t="str">
            <v>Pubblico</v>
          </cell>
          <cell r="M17">
            <v>190988.61000000002</v>
          </cell>
        </row>
        <row r="18">
          <cell r="J18" t="str">
            <v>Consorzi</v>
          </cell>
          <cell r="M18">
            <v>15148.685000000003</v>
          </cell>
        </row>
        <row r="77">
          <cell r="F77" t="str">
            <v>Pubblico</v>
          </cell>
          <cell r="I77">
            <v>443570.47700000001</v>
          </cell>
        </row>
        <row r="78">
          <cell r="F78" t="str">
            <v>Privato</v>
          </cell>
          <cell r="I78">
            <v>375412.74099999998</v>
          </cell>
        </row>
        <row r="79">
          <cell r="F79" t="str">
            <v>Consorzi</v>
          </cell>
          <cell r="I79">
            <v>50781.643000000004</v>
          </cell>
        </row>
        <row r="124">
          <cell r="F124" t="str">
            <v>Pubblico</v>
          </cell>
          <cell r="I124">
            <v>259012.73900000018</v>
          </cell>
        </row>
        <row r="125">
          <cell r="F125" t="str">
            <v>Privato</v>
          </cell>
          <cell r="I125">
            <v>131007.06799999991</v>
          </cell>
        </row>
        <row r="126">
          <cell r="F126" t="str">
            <v>Consorzi</v>
          </cell>
          <cell r="I126">
            <v>30537.660000000003</v>
          </cell>
        </row>
        <row r="148">
          <cell r="L148" t="str">
            <v>UTILIZZATO</v>
          </cell>
          <cell r="O148" t="str">
            <v>DA UTILIZZARE</v>
          </cell>
        </row>
        <row r="150">
          <cell r="H150" t="str">
            <v>Pubblico</v>
          </cell>
          <cell r="K150">
            <v>613482.14099999995</v>
          </cell>
          <cell r="N150">
            <v>321995.67799999996</v>
          </cell>
          <cell r="Q150">
            <v>291486.46299999999</v>
          </cell>
        </row>
        <row r="151">
          <cell r="H151" t="str">
            <v>Privato</v>
          </cell>
          <cell r="K151">
            <v>771806.55700000003</v>
          </cell>
          <cell r="N151">
            <v>529796.07199999993</v>
          </cell>
          <cell r="Q151">
            <v>242010.48500000004</v>
          </cell>
        </row>
        <row r="152">
          <cell r="H152" t="str">
            <v>Consorzio</v>
          </cell>
          <cell r="K152">
            <v>69882.905999999988</v>
          </cell>
          <cell r="N152">
            <v>45686.345000000001</v>
          </cell>
          <cell r="Q152">
            <v>24196.560999999994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imprese"/>
      <sheetName val="2018imprese"/>
      <sheetName val="CM2013"/>
      <sheetName val="CM2018"/>
      <sheetName val="Numero imprese"/>
      <sheetName val="Certificazioni"/>
    </sheetNames>
    <sheetDataSet>
      <sheetData sheetId="0"/>
      <sheetData sheetId="1"/>
      <sheetData sheetId="2"/>
      <sheetData sheetId="3"/>
      <sheetData sheetId="4">
        <row r="2">
          <cell r="C2">
            <v>2018</v>
          </cell>
          <cell r="D2">
            <v>2023</v>
          </cell>
        </row>
        <row r="3">
          <cell r="B3">
            <v>52</v>
          </cell>
          <cell r="C3">
            <v>92</v>
          </cell>
          <cell r="D3">
            <v>86</v>
          </cell>
        </row>
        <row r="4">
          <cell r="B4">
            <v>25</v>
          </cell>
          <cell r="C4">
            <v>34</v>
          </cell>
          <cell r="D4">
            <v>36</v>
          </cell>
        </row>
        <row r="5">
          <cell r="B5">
            <v>2</v>
          </cell>
          <cell r="C5">
            <v>3</v>
          </cell>
          <cell r="D5">
            <v>2</v>
          </cell>
        </row>
        <row r="6">
          <cell r="B6">
            <v>11</v>
          </cell>
          <cell r="C6">
            <v>38</v>
          </cell>
          <cell r="D6">
            <v>28</v>
          </cell>
        </row>
        <row r="7">
          <cell r="B7">
            <v>6</v>
          </cell>
          <cell r="C7">
            <v>30</v>
          </cell>
          <cell r="D7">
            <v>26</v>
          </cell>
        </row>
        <row r="8">
          <cell r="B8">
            <v>5</v>
          </cell>
          <cell r="C8">
            <v>13</v>
          </cell>
          <cell r="D8">
            <v>9</v>
          </cell>
        </row>
        <row r="9">
          <cell r="B9">
            <v>5</v>
          </cell>
          <cell r="C9">
            <v>9</v>
          </cell>
          <cell r="D9">
            <v>15</v>
          </cell>
        </row>
        <row r="10">
          <cell r="B10">
            <v>0</v>
          </cell>
          <cell r="C10">
            <v>4</v>
          </cell>
          <cell r="D10">
            <v>4</v>
          </cell>
        </row>
        <row r="11">
          <cell r="B11">
            <v>6</v>
          </cell>
          <cell r="C11">
            <v>23</v>
          </cell>
          <cell r="D11">
            <v>30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rieta forestali Regiona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zoomScale="55" zoomScaleNormal="55" workbookViewId="0">
      <selection activeCell="Y64" sqref="Y64"/>
    </sheetView>
  </sheetViews>
  <sheetFormatPr defaultRowHeight="14.4" x14ac:dyDescent="0.3"/>
  <cols>
    <col min="1" max="1" width="24" bestFit="1" customWidth="1"/>
    <col min="2" max="2" width="17" bestFit="1" customWidth="1"/>
    <col min="3" max="3" width="19.1093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/>
      <c r="B2" s="3">
        <f>SUM(B1:B1)</f>
        <v>0</v>
      </c>
      <c r="C2" s="3">
        <f>SUM(C1:C1)</f>
        <v>0</v>
      </c>
      <c r="D2" s="3">
        <f>SUM(D1:D1)</f>
        <v>0</v>
      </c>
    </row>
    <row r="3" spans="1:4" x14ac:dyDescent="0.3">
      <c r="A3" s="4" t="s">
        <v>4</v>
      </c>
      <c r="B3" s="5">
        <v>496</v>
      </c>
      <c r="C3" s="6">
        <f>1400+7725+1535+3800+1212.53+3000+5000</f>
        <v>23672.53</v>
      </c>
      <c r="D3" s="6">
        <f t="shared" ref="D3:D34" si="0">SUM(B3:C3)</f>
        <v>24168.53</v>
      </c>
    </row>
    <row r="4" spans="1:4" x14ac:dyDescent="0.3">
      <c r="A4" s="4" t="s">
        <v>5</v>
      </c>
      <c r="B4" s="5">
        <v>0</v>
      </c>
      <c r="C4" s="6">
        <f>800+1336+2525+884+3928+1120.67+3096.67</f>
        <v>13690.34</v>
      </c>
      <c r="D4" s="6">
        <f t="shared" si="0"/>
        <v>13690.34</v>
      </c>
    </row>
    <row r="5" spans="1:4" x14ac:dyDescent="0.3">
      <c r="A5" s="4" t="s">
        <v>6</v>
      </c>
      <c r="B5" s="5">
        <v>980.1</v>
      </c>
      <c r="C5" s="6">
        <f>7850+2240+633.33</f>
        <v>10723.33</v>
      </c>
      <c r="D5" s="6">
        <f t="shared" si="0"/>
        <v>11703.43</v>
      </c>
    </row>
    <row r="6" spans="1:4" x14ac:dyDescent="0.3">
      <c r="A6" s="4" t="s">
        <v>7</v>
      </c>
      <c r="B6" s="5">
        <v>1094</v>
      </c>
      <c r="C6" s="6">
        <f>7816.67+515.93+263.33+1573.33</f>
        <v>10169.26</v>
      </c>
      <c r="D6" s="6">
        <f t="shared" si="0"/>
        <v>11263.26</v>
      </c>
    </row>
    <row r="7" spans="1:4" x14ac:dyDescent="0.3">
      <c r="A7" s="4" t="s">
        <v>8</v>
      </c>
      <c r="B7" s="5">
        <v>721</v>
      </c>
      <c r="C7" s="6">
        <v>6612.5</v>
      </c>
      <c r="D7" s="6">
        <f t="shared" si="0"/>
        <v>7333.5</v>
      </c>
    </row>
    <row r="8" spans="1:4" x14ac:dyDescent="0.3">
      <c r="A8" s="4" t="s">
        <v>9</v>
      </c>
      <c r="B8" s="5">
        <v>0</v>
      </c>
      <c r="C8" s="6">
        <f>2880+870.67+1668.67+963.33</f>
        <v>6382.67</v>
      </c>
      <c r="D8" s="6">
        <f t="shared" si="0"/>
        <v>6382.67</v>
      </c>
    </row>
    <row r="9" spans="1:4" x14ac:dyDescent="0.3">
      <c r="A9" s="4" t="s">
        <v>10</v>
      </c>
      <c r="B9" s="5">
        <v>12</v>
      </c>
      <c r="C9" s="6">
        <f>5100+450</f>
        <v>5550</v>
      </c>
      <c r="D9" s="6">
        <f t="shared" si="0"/>
        <v>5562</v>
      </c>
    </row>
    <row r="10" spans="1:4" x14ac:dyDescent="0.3">
      <c r="A10" s="4" t="s">
        <v>11</v>
      </c>
      <c r="B10" s="5">
        <v>0</v>
      </c>
      <c r="C10" s="6">
        <f>2760+1032.27+1323.33</f>
        <v>5115.6000000000004</v>
      </c>
      <c r="D10" s="6">
        <f t="shared" si="0"/>
        <v>5115.6000000000004</v>
      </c>
    </row>
    <row r="11" spans="1:4" x14ac:dyDescent="0.3">
      <c r="A11" s="4" t="s">
        <v>12</v>
      </c>
      <c r="B11" s="5">
        <v>600</v>
      </c>
      <c r="C11" s="6">
        <f>3413.33+666.67+336</f>
        <v>4416</v>
      </c>
      <c r="D11" s="6">
        <f t="shared" si="0"/>
        <v>5016</v>
      </c>
    </row>
    <row r="12" spans="1:4" x14ac:dyDescent="0.3">
      <c r="A12" s="4" t="s">
        <v>13</v>
      </c>
      <c r="B12" s="5">
        <v>211</v>
      </c>
      <c r="C12" s="6">
        <f>2000+533.33+2226.67</f>
        <v>4760</v>
      </c>
      <c r="D12" s="6">
        <f t="shared" si="0"/>
        <v>4971</v>
      </c>
    </row>
    <row r="13" spans="1:4" x14ac:dyDescent="0.3">
      <c r="A13" s="4" t="s">
        <v>14</v>
      </c>
      <c r="B13" s="5">
        <v>1344.88</v>
      </c>
      <c r="C13" s="6">
        <v>3500</v>
      </c>
      <c r="D13" s="6">
        <f t="shared" si="0"/>
        <v>4844.88</v>
      </c>
    </row>
    <row r="14" spans="1:4" x14ac:dyDescent="0.3">
      <c r="A14" s="4" t="s">
        <v>15</v>
      </c>
      <c r="B14" s="5">
        <v>1000</v>
      </c>
      <c r="C14" s="6">
        <v>3612</v>
      </c>
      <c r="D14" s="6">
        <f t="shared" si="0"/>
        <v>4612</v>
      </c>
    </row>
    <row r="15" spans="1:4" x14ac:dyDescent="0.3">
      <c r="A15" s="4" t="s">
        <v>16</v>
      </c>
      <c r="B15" s="5">
        <v>0</v>
      </c>
      <c r="C15" s="6">
        <f>1953.33+2626.67</f>
        <v>4580</v>
      </c>
      <c r="D15" s="6">
        <f t="shared" si="0"/>
        <v>4580</v>
      </c>
    </row>
    <row r="16" spans="1:4" x14ac:dyDescent="0.3">
      <c r="A16" s="4" t="s">
        <v>17</v>
      </c>
      <c r="B16" s="5">
        <v>920</v>
      </c>
      <c r="C16" s="6">
        <f>1510+1720</f>
        <v>3230</v>
      </c>
      <c r="D16" s="6">
        <f t="shared" si="0"/>
        <v>4150</v>
      </c>
    </row>
    <row r="17" spans="1:4" x14ac:dyDescent="0.3">
      <c r="A17" s="4" t="s">
        <v>18</v>
      </c>
      <c r="B17" s="5">
        <v>0</v>
      </c>
      <c r="C17" s="6">
        <f>1390.67+2741.33</f>
        <v>4132</v>
      </c>
      <c r="D17" s="6">
        <f t="shared" si="0"/>
        <v>4132</v>
      </c>
    </row>
    <row r="18" spans="1:4" x14ac:dyDescent="0.3">
      <c r="A18" s="4" t="s">
        <v>19</v>
      </c>
      <c r="B18" s="5">
        <v>0</v>
      </c>
      <c r="C18" s="6">
        <v>4000</v>
      </c>
      <c r="D18" s="6">
        <f t="shared" si="0"/>
        <v>4000</v>
      </c>
    </row>
    <row r="19" spans="1:4" x14ac:dyDescent="0.3">
      <c r="A19" s="4" t="s">
        <v>20</v>
      </c>
      <c r="B19" s="5">
        <v>2233.4899999999998</v>
      </c>
      <c r="C19" s="6">
        <f>370+1074.67</f>
        <v>1444.67</v>
      </c>
      <c r="D19" s="6">
        <f t="shared" si="0"/>
        <v>3678.16</v>
      </c>
    </row>
    <row r="20" spans="1:4" x14ac:dyDescent="0.3">
      <c r="A20" s="4" t="s">
        <v>21</v>
      </c>
      <c r="B20" s="5">
        <v>924</v>
      </c>
      <c r="C20" s="6">
        <f>1813.33+1.33+780</f>
        <v>2594.66</v>
      </c>
      <c r="D20" s="6">
        <f t="shared" si="0"/>
        <v>3518.66</v>
      </c>
    </row>
    <row r="21" spans="1:4" x14ac:dyDescent="0.3">
      <c r="A21" s="4" t="s">
        <v>22</v>
      </c>
      <c r="B21" s="5">
        <v>0</v>
      </c>
      <c r="C21" s="6">
        <v>3200</v>
      </c>
      <c r="D21" s="6">
        <f t="shared" si="0"/>
        <v>3200</v>
      </c>
    </row>
    <row r="22" spans="1:4" x14ac:dyDescent="0.3">
      <c r="A22" s="4" t="s">
        <v>23</v>
      </c>
      <c r="B22" s="5">
        <v>0</v>
      </c>
      <c r="C22" s="6">
        <v>2900</v>
      </c>
      <c r="D22" s="6">
        <f t="shared" si="0"/>
        <v>2900</v>
      </c>
    </row>
    <row r="23" spans="1:4" x14ac:dyDescent="0.3">
      <c r="A23" s="4" t="s">
        <v>24</v>
      </c>
      <c r="B23" s="5">
        <v>634</v>
      </c>
      <c r="C23" s="6">
        <f>2074+176</f>
        <v>2250</v>
      </c>
      <c r="D23" s="6">
        <f t="shared" si="0"/>
        <v>2884</v>
      </c>
    </row>
    <row r="24" spans="1:4" x14ac:dyDescent="0.3">
      <c r="A24" s="4" t="s">
        <v>25</v>
      </c>
      <c r="B24" s="5">
        <v>23.3</v>
      </c>
      <c r="C24" s="6">
        <f>1300+1486.67</f>
        <v>2786.67</v>
      </c>
      <c r="D24" s="6">
        <f t="shared" si="0"/>
        <v>2809.9700000000003</v>
      </c>
    </row>
    <row r="25" spans="1:4" x14ac:dyDescent="0.3">
      <c r="A25" s="4" t="s">
        <v>26</v>
      </c>
      <c r="B25" s="5">
        <v>55</v>
      </c>
      <c r="C25" s="6">
        <v>2566.67</v>
      </c>
      <c r="D25" s="6">
        <f t="shared" si="0"/>
        <v>2621.67</v>
      </c>
    </row>
    <row r="26" spans="1:4" x14ac:dyDescent="0.3">
      <c r="A26" s="4" t="s">
        <v>27</v>
      </c>
      <c r="B26" s="5">
        <v>40</v>
      </c>
      <c r="C26" s="6">
        <v>2500</v>
      </c>
      <c r="D26" s="6">
        <f t="shared" si="0"/>
        <v>2540</v>
      </c>
    </row>
    <row r="27" spans="1:4" x14ac:dyDescent="0.3">
      <c r="A27" s="4" t="s">
        <v>28</v>
      </c>
      <c r="B27" s="5">
        <v>508.14</v>
      </c>
      <c r="C27" s="6">
        <v>2000</v>
      </c>
      <c r="D27" s="6">
        <f t="shared" si="0"/>
        <v>2508.14</v>
      </c>
    </row>
    <row r="28" spans="1:4" x14ac:dyDescent="0.3">
      <c r="A28" s="4" t="s">
        <v>29</v>
      </c>
      <c r="B28" s="5">
        <v>288</v>
      </c>
      <c r="C28" s="6">
        <v>2100</v>
      </c>
      <c r="D28" s="6">
        <f t="shared" si="0"/>
        <v>2388</v>
      </c>
    </row>
    <row r="29" spans="1:4" x14ac:dyDescent="0.3">
      <c r="A29" s="4" t="s">
        <v>30</v>
      </c>
      <c r="B29" s="5">
        <v>250</v>
      </c>
      <c r="C29" s="6">
        <v>2103.33</v>
      </c>
      <c r="D29" s="6">
        <f t="shared" si="0"/>
        <v>2353.33</v>
      </c>
    </row>
    <row r="30" spans="1:4" x14ac:dyDescent="0.3">
      <c r="A30" s="4" t="s">
        <v>31</v>
      </c>
      <c r="B30" s="5">
        <v>0</v>
      </c>
      <c r="C30" s="6">
        <v>2206.67</v>
      </c>
      <c r="D30" s="6">
        <f t="shared" si="0"/>
        <v>2206.67</v>
      </c>
    </row>
    <row r="31" spans="1:4" x14ac:dyDescent="0.3">
      <c r="A31" s="4" t="s">
        <v>32</v>
      </c>
      <c r="B31" s="5">
        <v>734</v>
      </c>
      <c r="C31" s="6">
        <f>120+1333.33</f>
        <v>1453.33</v>
      </c>
      <c r="D31" s="6">
        <f t="shared" si="0"/>
        <v>2187.33</v>
      </c>
    </row>
    <row r="32" spans="1:4" x14ac:dyDescent="0.3">
      <c r="A32" s="4" t="s">
        <v>33</v>
      </c>
      <c r="B32" s="5">
        <v>0</v>
      </c>
      <c r="C32" s="6">
        <v>2176.67</v>
      </c>
      <c r="D32" s="6">
        <f t="shared" si="0"/>
        <v>2176.67</v>
      </c>
    </row>
    <row r="33" spans="1:4" x14ac:dyDescent="0.3">
      <c r="A33" s="4" t="s">
        <v>34</v>
      </c>
      <c r="B33" s="5">
        <v>0</v>
      </c>
      <c r="C33" s="6">
        <v>2000</v>
      </c>
      <c r="D33" s="6">
        <f t="shared" si="0"/>
        <v>2000</v>
      </c>
    </row>
    <row r="34" spans="1:4" x14ac:dyDescent="0.3">
      <c r="A34" s="4" t="s">
        <v>35</v>
      </c>
      <c r="B34" s="5">
        <v>70</v>
      </c>
      <c r="C34" s="6">
        <v>1915</v>
      </c>
      <c r="D34" s="6">
        <f t="shared" si="0"/>
        <v>1985</v>
      </c>
    </row>
    <row r="35" spans="1:4" x14ac:dyDescent="0.3">
      <c r="A35" s="4" t="s">
        <v>36</v>
      </c>
      <c r="B35" s="5">
        <v>742</v>
      </c>
      <c r="C35" s="6">
        <f>530+593</f>
        <v>1123</v>
      </c>
      <c r="D35" s="6">
        <f t="shared" ref="D35:D66" si="1">SUM(B35:C35)</f>
        <v>1865</v>
      </c>
    </row>
    <row r="36" spans="1:4" x14ac:dyDescent="0.3">
      <c r="A36" s="4" t="s">
        <v>37</v>
      </c>
      <c r="B36" s="5">
        <v>40</v>
      </c>
      <c r="C36" s="6">
        <f>1230+522.2</f>
        <v>1752.2</v>
      </c>
      <c r="D36" s="6">
        <f t="shared" si="1"/>
        <v>1792.2</v>
      </c>
    </row>
    <row r="37" spans="1:4" x14ac:dyDescent="0.3">
      <c r="A37" s="4" t="s">
        <v>38</v>
      </c>
      <c r="B37" s="5">
        <v>0</v>
      </c>
      <c r="C37" s="6">
        <v>1483.33</v>
      </c>
      <c r="D37" s="6">
        <f t="shared" si="1"/>
        <v>1483.33</v>
      </c>
    </row>
    <row r="38" spans="1:4" x14ac:dyDescent="0.3">
      <c r="A38" s="4" t="s">
        <v>39</v>
      </c>
      <c r="B38" s="5">
        <v>0</v>
      </c>
      <c r="C38" s="6">
        <f>470+830.67</f>
        <v>1300.67</v>
      </c>
      <c r="D38" s="6">
        <f t="shared" si="1"/>
        <v>1300.67</v>
      </c>
    </row>
    <row r="39" spans="1:4" x14ac:dyDescent="0.3">
      <c r="A39" s="4" t="s">
        <v>40</v>
      </c>
      <c r="B39" s="5">
        <v>0</v>
      </c>
      <c r="C39" s="6">
        <f>556.67+703.33</f>
        <v>1260</v>
      </c>
      <c r="D39" s="6">
        <f t="shared" si="1"/>
        <v>1260</v>
      </c>
    </row>
    <row r="40" spans="1:4" x14ac:dyDescent="0.3">
      <c r="A40" s="4" t="s">
        <v>41</v>
      </c>
      <c r="B40" s="5">
        <v>0</v>
      </c>
      <c r="C40" s="6">
        <v>1200</v>
      </c>
      <c r="D40" s="6">
        <f t="shared" si="1"/>
        <v>1200</v>
      </c>
    </row>
    <row r="41" spans="1:4" x14ac:dyDescent="0.3">
      <c r="A41" s="4" t="s">
        <v>42</v>
      </c>
      <c r="B41" s="5">
        <v>86</v>
      </c>
      <c r="C41" s="6">
        <v>1046.67</v>
      </c>
      <c r="D41" s="6">
        <f t="shared" si="1"/>
        <v>1132.67</v>
      </c>
    </row>
    <row r="42" spans="1:4" x14ac:dyDescent="0.3">
      <c r="A42" s="4" t="s">
        <v>43</v>
      </c>
      <c r="B42" s="5">
        <v>0</v>
      </c>
      <c r="C42" s="6">
        <v>1118.67</v>
      </c>
      <c r="D42" s="6">
        <f t="shared" si="1"/>
        <v>1118.67</v>
      </c>
    </row>
    <row r="43" spans="1:4" x14ac:dyDescent="0.3">
      <c r="A43" s="4" t="s">
        <v>44</v>
      </c>
      <c r="B43" s="5">
        <v>45.8</v>
      </c>
      <c r="C43" s="6">
        <f>736+226.67+100</f>
        <v>1062.67</v>
      </c>
      <c r="D43" s="6">
        <f t="shared" si="1"/>
        <v>1108.47</v>
      </c>
    </row>
    <row r="44" spans="1:4" x14ac:dyDescent="0.3">
      <c r="A44" s="4" t="s">
        <v>45</v>
      </c>
      <c r="B44" s="5">
        <v>4.25</v>
      </c>
      <c r="C44" s="6">
        <v>1096.67</v>
      </c>
      <c r="D44" s="6">
        <f t="shared" si="1"/>
        <v>1100.92</v>
      </c>
    </row>
    <row r="45" spans="1:4" x14ac:dyDescent="0.3">
      <c r="A45" s="4" t="s">
        <v>46</v>
      </c>
      <c r="B45" s="5">
        <v>11.31</v>
      </c>
      <c r="C45" s="6">
        <f>783.33+297.5</f>
        <v>1080.83</v>
      </c>
      <c r="D45" s="6">
        <f t="shared" si="1"/>
        <v>1092.1399999999999</v>
      </c>
    </row>
    <row r="46" spans="1:4" x14ac:dyDescent="0.3">
      <c r="A46" s="4" t="s">
        <v>47</v>
      </c>
      <c r="B46" s="5">
        <v>0</v>
      </c>
      <c r="C46" s="6">
        <v>1013</v>
      </c>
      <c r="D46" s="6">
        <f t="shared" si="1"/>
        <v>1013</v>
      </c>
    </row>
    <row r="47" spans="1:4" x14ac:dyDescent="0.3">
      <c r="A47" s="4" t="s">
        <v>48</v>
      </c>
      <c r="B47" s="5">
        <v>0</v>
      </c>
      <c r="C47" s="5">
        <v>950</v>
      </c>
      <c r="D47" s="6">
        <f t="shared" si="1"/>
        <v>950</v>
      </c>
    </row>
    <row r="48" spans="1:4" x14ac:dyDescent="0.3">
      <c r="A48" s="4" t="s">
        <v>49</v>
      </c>
      <c r="B48" s="5">
        <v>0</v>
      </c>
      <c r="C48" s="6">
        <v>900</v>
      </c>
      <c r="D48" s="6">
        <f t="shared" si="1"/>
        <v>900</v>
      </c>
    </row>
    <row r="49" spans="1:4" x14ac:dyDescent="0.3">
      <c r="A49" s="4" t="s">
        <v>50</v>
      </c>
      <c r="B49" s="5">
        <v>0</v>
      </c>
      <c r="C49" s="6">
        <v>896.67</v>
      </c>
      <c r="D49" s="6">
        <f t="shared" si="1"/>
        <v>896.67</v>
      </c>
    </row>
    <row r="50" spans="1:4" x14ac:dyDescent="0.3">
      <c r="A50" s="4" t="s">
        <v>51</v>
      </c>
      <c r="B50" s="5">
        <v>51</v>
      </c>
      <c r="C50" s="6">
        <f>248.7+423.33</f>
        <v>672.03</v>
      </c>
      <c r="D50" s="6">
        <f t="shared" si="1"/>
        <v>723.03</v>
      </c>
    </row>
    <row r="51" spans="1:4" x14ac:dyDescent="0.3">
      <c r="A51" s="4" t="s">
        <v>52</v>
      </c>
      <c r="B51" s="5">
        <v>0</v>
      </c>
      <c r="C51" s="6">
        <v>700</v>
      </c>
      <c r="D51" s="6">
        <f t="shared" si="1"/>
        <v>700</v>
      </c>
    </row>
    <row r="52" spans="1:4" x14ac:dyDescent="0.3">
      <c r="A52" s="4" t="s">
        <v>53</v>
      </c>
      <c r="B52" s="5">
        <v>0</v>
      </c>
      <c r="C52" s="6">
        <v>683.33</v>
      </c>
      <c r="D52" s="6">
        <f t="shared" si="1"/>
        <v>683.33</v>
      </c>
    </row>
    <row r="53" spans="1:4" x14ac:dyDescent="0.3">
      <c r="A53" s="4" t="s">
        <v>54</v>
      </c>
      <c r="B53" s="5">
        <v>0</v>
      </c>
      <c r="C53" s="6">
        <v>666.67</v>
      </c>
      <c r="D53" s="6">
        <f t="shared" si="1"/>
        <v>666.67</v>
      </c>
    </row>
    <row r="54" spans="1:4" x14ac:dyDescent="0.3">
      <c r="A54" s="4" t="s">
        <v>55</v>
      </c>
      <c r="B54" s="5">
        <v>580.70000000000005</v>
      </c>
      <c r="C54" s="6">
        <v>0</v>
      </c>
      <c r="D54" s="6">
        <f t="shared" si="1"/>
        <v>580.70000000000005</v>
      </c>
    </row>
    <row r="55" spans="1:4" x14ac:dyDescent="0.3">
      <c r="A55" s="4" t="s">
        <v>56</v>
      </c>
      <c r="B55" s="5">
        <v>0</v>
      </c>
      <c r="C55" s="6">
        <v>444.27</v>
      </c>
      <c r="D55" s="6">
        <f t="shared" si="1"/>
        <v>444.27</v>
      </c>
    </row>
    <row r="56" spans="1:4" x14ac:dyDescent="0.3">
      <c r="A56" s="4" t="s">
        <v>57</v>
      </c>
      <c r="B56" s="5">
        <v>191.3</v>
      </c>
      <c r="C56" s="6">
        <v>240</v>
      </c>
      <c r="D56" s="6">
        <f t="shared" si="1"/>
        <v>431.3</v>
      </c>
    </row>
    <row r="57" spans="1:4" x14ac:dyDescent="0.3">
      <c r="A57" s="4" t="s">
        <v>58</v>
      </c>
      <c r="B57" s="5">
        <v>429.4</v>
      </c>
      <c r="C57" s="6">
        <v>0</v>
      </c>
      <c r="D57" s="6">
        <f t="shared" si="1"/>
        <v>429.4</v>
      </c>
    </row>
    <row r="58" spans="1:4" x14ac:dyDescent="0.3">
      <c r="A58" s="4" t="s">
        <v>59</v>
      </c>
      <c r="B58" s="5">
        <v>412.16</v>
      </c>
      <c r="C58" s="6">
        <v>0</v>
      </c>
      <c r="D58" s="6">
        <f t="shared" si="1"/>
        <v>412.16</v>
      </c>
    </row>
    <row r="59" spans="1:4" x14ac:dyDescent="0.3">
      <c r="A59" s="4" t="s">
        <v>60</v>
      </c>
      <c r="B59" s="5">
        <v>393</v>
      </c>
      <c r="C59" s="6">
        <v>0</v>
      </c>
      <c r="D59" s="6">
        <f t="shared" si="1"/>
        <v>393</v>
      </c>
    </row>
    <row r="60" spans="1:4" x14ac:dyDescent="0.3">
      <c r="A60" s="4" t="s">
        <v>61</v>
      </c>
      <c r="B60" s="5">
        <v>0</v>
      </c>
      <c r="C60" s="6">
        <v>386.67</v>
      </c>
      <c r="D60" s="6">
        <f t="shared" si="1"/>
        <v>386.67</v>
      </c>
    </row>
    <row r="61" spans="1:4" x14ac:dyDescent="0.3">
      <c r="A61" s="4" t="s">
        <v>62</v>
      </c>
      <c r="B61" s="5">
        <v>380</v>
      </c>
      <c r="C61" s="6">
        <v>0</v>
      </c>
      <c r="D61" s="6">
        <f t="shared" si="1"/>
        <v>380</v>
      </c>
    </row>
    <row r="62" spans="1:4" x14ac:dyDescent="0.3">
      <c r="A62" s="4" t="s">
        <v>63</v>
      </c>
      <c r="B62" s="5">
        <v>0</v>
      </c>
      <c r="C62" s="6">
        <v>352.67</v>
      </c>
      <c r="D62" s="6">
        <f t="shared" si="1"/>
        <v>352.67</v>
      </c>
    </row>
    <row r="63" spans="1:4" x14ac:dyDescent="0.3">
      <c r="A63" s="4" t="s">
        <v>64</v>
      </c>
      <c r="B63" s="5">
        <v>0</v>
      </c>
      <c r="C63" s="6">
        <v>313.33</v>
      </c>
      <c r="D63" s="6">
        <f t="shared" si="1"/>
        <v>313.33</v>
      </c>
    </row>
    <row r="64" spans="1:4" x14ac:dyDescent="0.3">
      <c r="A64" s="4" t="s">
        <v>65</v>
      </c>
      <c r="B64" s="5">
        <v>307.39999999999998</v>
      </c>
      <c r="C64" s="6">
        <v>0</v>
      </c>
      <c r="D64" s="6">
        <f t="shared" si="1"/>
        <v>307.39999999999998</v>
      </c>
    </row>
    <row r="65" spans="1:4" x14ac:dyDescent="0.3">
      <c r="A65" s="4" t="s">
        <v>66</v>
      </c>
      <c r="B65" s="5">
        <v>252</v>
      </c>
      <c r="C65" s="6">
        <v>0</v>
      </c>
      <c r="D65" s="6">
        <f t="shared" si="1"/>
        <v>252</v>
      </c>
    </row>
    <row r="66" spans="1:4" x14ac:dyDescent="0.3">
      <c r="A66" s="4" t="s">
        <v>67</v>
      </c>
      <c r="B66" s="5">
        <v>0</v>
      </c>
      <c r="C66" s="6">
        <v>233.33</v>
      </c>
      <c r="D66" s="6">
        <f t="shared" si="1"/>
        <v>233.33</v>
      </c>
    </row>
    <row r="67" spans="1:4" x14ac:dyDescent="0.3">
      <c r="A67" s="4" t="s">
        <v>68</v>
      </c>
      <c r="B67" s="5">
        <v>79.78</v>
      </c>
      <c r="C67" s="6">
        <v>147.19999999999999</v>
      </c>
      <c r="D67" s="6">
        <f t="shared" ref="D67:D98" si="2">SUM(B67:C67)</f>
        <v>226.98</v>
      </c>
    </row>
    <row r="68" spans="1:4" x14ac:dyDescent="0.3">
      <c r="A68" s="4" t="s">
        <v>69</v>
      </c>
      <c r="B68" s="5">
        <v>220.68</v>
      </c>
      <c r="C68" s="6">
        <v>0</v>
      </c>
      <c r="D68" s="6">
        <f t="shared" si="2"/>
        <v>220.68</v>
      </c>
    </row>
    <row r="69" spans="1:4" x14ac:dyDescent="0.3">
      <c r="A69" s="4" t="s">
        <v>70</v>
      </c>
      <c r="B69" s="5">
        <v>0</v>
      </c>
      <c r="C69" s="6">
        <v>215.67</v>
      </c>
      <c r="D69" s="6">
        <f t="shared" si="2"/>
        <v>215.67</v>
      </c>
    </row>
    <row r="70" spans="1:4" x14ac:dyDescent="0.3">
      <c r="A70" s="4" t="s">
        <v>71</v>
      </c>
      <c r="B70" s="5">
        <v>0</v>
      </c>
      <c r="C70" s="6">
        <v>203.33</v>
      </c>
      <c r="D70" s="6">
        <f t="shared" si="2"/>
        <v>203.33</v>
      </c>
    </row>
    <row r="71" spans="1:4" x14ac:dyDescent="0.3">
      <c r="A71" s="4" t="s">
        <v>72</v>
      </c>
      <c r="B71" s="5">
        <v>202</v>
      </c>
      <c r="C71" s="6">
        <v>0</v>
      </c>
      <c r="D71" s="6">
        <f t="shared" si="2"/>
        <v>202</v>
      </c>
    </row>
    <row r="72" spans="1:4" x14ac:dyDescent="0.3">
      <c r="A72" s="4" t="s">
        <v>73</v>
      </c>
      <c r="B72" s="5">
        <v>162.4</v>
      </c>
      <c r="C72" s="6">
        <v>0</v>
      </c>
      <c r="D72" s="6">
        <f t="shared" si="2"/>
        <v>162.4</v>
      </c>
    </row>
    <row r="73" spans="1:4" x14ac:dyDescent="0.3">
      <c r="A73" s="4" t="s">
        <v>74</v>
      </c>
      <c r="B73" s="5">
        <v>147</v>
      </c>
      <c r="C73" s="6">
        <v>0</v>
      </c>
      <c r="D73" s="6">
        <f t="shared" si="2"/>
        <v>147</v>
      </c>
    </row>
    <row r="74" spans="1:4" x14ac:dyDescent="0.3">
      <c r="A74" s="4" t="s">
        <v>75</v>
      </c>
      <c r="B74" s="5">
        <v>0</v>
      </c>
      <c r="C74" s="6">
        <v>133.33000000000001</v>
      </c>
      <c r="D74" s="6">
        <f t="shared" si="2"/>
        <v>133.33000000000001</v>
      </c>
    </row>
    <row r="75" spans="1:4" x14ac:dyDescent="0.3">
      <c r="A75" s="4" t="s">
        <v>76</v>
      </c>
      <c r="B75" s="5">
        <v>0</v>
      </c>
      <c r="C75" s="6">
        <v>123.33</v>
      </c>
      <c r="D75" s="6">
        <f t="shared" si="2"/>
        <v>123.33</v>
      </c>
    </row>
    <row r="76" spans="1:4" x14ac:dyDescent="0.3">
      <c r="A76" s="4" t="s">
        <v>77</v>
      </c>
      <c r="B76" s="5">
        <v>0</v>
      </c>
      <c r="C76" s="6">
        <v>114</v>
      </c>
      <c r="D76" s="6">
        <f t="shared" si="2"/>
        <v>114</v>
      </c>
    </row>
    <row r="77" spans="1:4" x14ac:dyDescent="0.3">
      <c r="A77" s="4" t="s">
        <v>78</v>
      </c>
      <c r="B77" s="5">
        <v>0</v>
      </c>
      <c r="C77" s="6">
        <v>96.67</v>
      </c>
      <c r="D77" s="6">
        <f t="shared" si="2"/>
        <v>96.67</v>
      </c>
    </row>
    <row r="78" spans="1:4" x14ac:dyDescent="0.3">
      <c r="A78" s="4" t="s">
        <v>79</v>
      </c>
      <c r="B78" s="5">
        <v>0</v>
      </c>
      <c r="C78" s="6">
        <v>95.3</v>
      </c>
      <c r="D78" s="6">
        <f t="shared" si="2"/>
        <v>95.3</v>
      </c>
    </row>
    <row r="79" spans="1:4" x14ac:dyDescent="0.3">
      <c r="A79" s="4" t="s">
        <v>80</v>
      </c>
      <c r="B79" s="5">
        <v>94</v>
      </c>
      <c r="C79" s="6">
        <v>0</v>
      </c>
      <c r="D79" s="6">
        <f t="shared" si="2"/>
        <v>94</v>
      </c>
    </row>
    <row r="80" spans="1:4" x14ac:dyDescent="0.3">
      <c r="A80" s="4" t="s">
        <v>81</v>
      </c>
      <c r="B80" s="5">
        <v>93.5</v>
      </c>
      <c r="C80" s="6">
        <v>0</v>
      </c>
      <c r="D80" s="6">
        <f t="shared" si="2"/>
        <v>93.5</v>
      </c>
    </row>
    <row r="81" spans="1:4" x14ac:dyDescent="0.3">
      <c r="A81" s="4" t="s">
        <v>82</v>
      </c>
      <c r="B81" s="5">
        <v>91.605900000000005</v>
      </c>
      <c r="C81" s="6">
        <v>0</v>
      </c>
      <c r="D81" s="6">
        <f t="shared" si="2"/>
        <v>91.605900000000005</v>
      </c>
    </row>
    <row r="82" spans="1:4" x14ac:dyDescent="0.3">
      <c r="A82" s="4" t="s">
        <v>83</v>
      </c>
      <c r="B82" s="5">
        <v>79.599999999999994</v>
      </c>
      <c r="C82" s="6">
        <v>0</v>
      </c>
      <c r="D82" s="6">
        <f t="shared" si="2"/>
        <v>79.599999999999994</v>
      </c>
    </row>
    <row r="83" spans="1:4" x14ac:dyDescent="0.3">
      <c r="A83" s="4" t="s">
        <v>84</v>
      </c>
      <c r="B83" s="5">
        <v>23.55</v>
      </c>
      <c r="C83" s="6">
        <v>0</v>
      </c>
      <c r="D83" s="6">
        <f t="shared" si="2"/>
        <v>23.55</v>
      </c>
    </row>
    <row r="84" spans="1:4" x14ac:dyDescent="0.3">
      <c r="A84" s="4" t="s">
        <v>85</v>
      </c>
      <c r="B84" s="5">
        <v>21.49</v>
      </c>
      <c r="C84" s="6">
        <v>0</v>
      </c>
      <c r="D84" s="6">
        <f t="shared" si="2"/>
        <v>21.49</v>
      </c>
    </row>
    <row r="85" spans="1:4" x14ac:dyDescent="0.3">
      <c r="A85" s="4" t="s">
        <v>86</v>
      </c>
      <c r="B85" s="5">
        <v>16.5</v>
      </c>
      <c r="C85" s="6">
        <v>0</v>
      </c>
      <c r="D85" s="6">
        <f t="shared" si="2"/>
        <v>16.5</v>
      </c>
    </row>
    <row r="86" spans="1:4" x14ac:dyDescent="0.3">
      <c r="A86" s="4" t="s">
        <v>87</v>
      </c>
      <c r="B86" s="5">
        <v>13.3</v>
      </c>
      <c r="C86" s="6">
        <v>0</v>
      </c>
      <c r="D86" s="6">
        <f t="shared" si="2"/>
        <v>13.3</v>
      </c>
    </row>
    <row r="87" spans="1:4" x14ac:dyDescent="0.3">
      <c r="A87" s="4" t="s">
        <v>88</v>
      </c>
      <c r="B87" s="5">
        <v>0</v>
      </c>
      <c r="C87" s="6">
        <v>11.67</v>
      </c>
      <c r="D87" s="6">
        <f t="shared" si="2"/>
        <v>11.67</v>
      </c>
    </row>
    <row r="88" spans="1:4" x14ac:dyDescent="0.3">
      <c r="A88" s="4" t="s">
        <v>89</v>
      </c>
      <c r="B88" s="5">
        <v>0</v>
      </c>
      <c r="C88" s="6">
        <v>10</v>
      </c>
      <c r="D88" s="6">
        <f t="shared" si="2"/>
        <v>10</v>
      </c>
    </row>
    <row r="89" spans="1:4" x14ac:dyDescent="0.3">
      <c r="A89" s="4" t="s">
        <v>90</v>
      </c>
      <c r="B89" s="5">
        <v>8</v>
      </c>
      <c r="C89" s="6">
        <v>0</v>
      </c>
      <c r="D89" s="6">
        <f t="shared" si="2"/>
        <v>8</v>
      </c>
    </row>
    <row r="90" spans="1:4" x14ac:dyDescent="0.3">
      <c r="A90" s="4" t="s">
        <v>91</v>
      </c>
      <c r="B90" s="5">
        <v>8</v>
      </c>
      <c r="C90" s="6">
        <v>0</v>
      </c>
      <c r="D90" s="6">
        <f t="shared" si="2"/>
        <v>8</v>
      </c>
    </row>
    <row r="91" spans="1:4" x14ac:dyDescent="0.3">
      <c r="A91" s="4" t="s">
        <v>92</v>
      </c>
      <c r="B91" s="5">
        <v>6.66</v>
      </c>
      <c r="C91" s="6">
        <v>0</v>
      </c>
      <c r="D91" s="6">
        <f t="shared" si="2"/>
        <v>6.66</v>
      </c>
    </row>
    <row r="92" spans="1:4" x14ac:dyDescent="0.3">
      <c r="A92" s="4" t="s">
        <v>93</v>
      </c>
      <c r="B92" s="5">
        <v>3</v>
      </c>
      <c r="C92" s="6">
        <v>0</v>
      </c>
      <c r="D92" s="6">
        <f t="shared" si="2"/>
        <v>3</v>
      </c>
    </row>
    <row r="93" spans="1:4" x14ac:dyDescent="0.3">
      <c r="A93" s="4" t="s">
        <v>93</v>
      </c>
      <c r="B93" s="5">
        <v>2</v>
      </c>
      <c r="C93" s="6">
        <v>0</v>
      </c>
      <c r="D93" s="6">
        <f t="shared" si="2"/>
        <v>2</v>
      </c>
    </row>
    <row r="94" spans="1:4" x14ac:dyDescent="0.3">
      <c r="A94" s="4" t="s">
        <v>59</v>
      </c>
      <c r="B94" s="5">
        <v>2</v>
      </c>
      <c r="C94" s="6">
        <v>0</v>
      </c>
      <c r="D94" s="6">
        <f t="shared" si="2"/>
        <v>2</v>
      </c>
    </row>
    <row r="95" spans="1:4" x14ac:dyDescent="0.3">
      <c r="A95" s="4" t="s">
        <v>94</v>
      </c>
      <c r="B95" s="5">
        <v>2</v>
      </c>
      <c r="C95" s="6">
        <v>0</v>
      </c>
      <c r="D95" s="6">
        <f t="shared" si="2"/>
        <v>2</v>
      </c>
    </row>
    <row r="96" spans="1:4" x14ac:dyDescent="0.3">
      <c r="A96" s="4" t="s">
        <v>95</v>
      </c>
      <c r="B96" s="5">
        <v>1.66</v>
      </c>
      <c r="C96" s="6">
        <v>0</v>
      </c>
      <c r="D96" s="6">
        <f t="shared" si="2"/>
        <v>1.66</v>
      </c>
    </row>
    <row r="97" spans="1:4" x14ac:dyDescent="0.3">
      <c r="A97" s="4" t="s">
        <v>96</v>
      </c>
      <c r="B97" s="5">
        <v>1.18</v>
      </c>
      <c r="C97" s="6">
        <v>0</v>
      </c>
      <c r="D97" s="6">
        <f t="shared" si="2"/>
        <v>1.18</v>
      </c>
    </row>
    <row r="98" spans="1:4" x14ac:dyDescent="0.3">
      <c r="A98" s="4" t="s">
        <v>97</v>
      </c>
      <c r="B98" s="5">
        <v>1</v>
      </c>
      <c r="C98" s="6">
        <v>0</v>
      </c>
      <c r="D98" s="6">
        <f t="shared" si="2"/>
        <v>1</v>
      </c>
    </row>
    <row r="99" spans="1:4" x14ac:dyDescent="0.3">
      <c r="A99" s="4" t="s">
        <v>98</v>
      </c>
      <c r="B99" s="5">
        <v>0</v>
      </c>
      <c r="C99" s="6">
        <v>0</v>
      </c>
      <c r="D99" s="6">
        <f t="shared" ref="D99:D100" si="3">SUM(B99:C99)</f>
        <v>0</v>
      </c>
    </row>
    <row r="100" spans="1:4" x14ac:dyDescent="0.3">
      <c r="A100" s="7" t="s">
        <v>99</v>
      </c>
      <c r="B100" s="8">
        <v>0</v>
      </c>
      <c r="C100" s="9">
        <v>0</v>
      </c>
      <c r="D100" s="9">
        <f t="shared" si="3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0FBC-706F-4B5E-917D-A29A2E472BBC}">
  <dimension ref="B1:K75"/>
  <sheetViews>
    <sheetView zoomScale="55" zoomScaleNormal="55" workbookViewId="0">
      <selection activeCell="H79" sqref="H79"/>
    </sheetView>
  </sheetViews>
  <sheetFormatPr defaultRowHeight="14.4" x14ac:dyDescent="0.3"/>
  <cols>
    <col min="2" max="2" width="13.33203125" bestFit="1" customWidth="1"/>
    <col min="3" max="3" width="17.33203125" bestFit="1" customWidth="1"/>
    <col min="4" max="4" width="16.33203125" customWidth="1"/>
  </cols>
  <sheetData>
    <row r="1" spans="2:5" x14ac:dyDescent="0.3">
      <c r="C1" s="56" t="s">
        <v>106</v>
      </c>
      <c r="D1" s="56"/>
      <c r="E1" s="56"/>
    </row>
    <row r="2" spans="2:5" x14ac:dyDescent="0.3">
      <c r="B2" s="11"/>
      <c r="C2" s="13" t="s">
        <v>100</v>
      </c>
      <c r="D2" s="13" t="s">
        <v>101</v>
      </c>
      <c r="E2" s="13" t="s">
        <v>3</v>
      </c>
    </row>
    <row r="3" spans="2:5" x14ac:dyDescent="0.3">
      <c r="B3" s="13" t="s">
        <v>102</v>
      </c>
      <c r="C3" s="11">
        <v>288840.24699999986</v>
      </c>
      <c r="D3" s="11">
        <v>39395.832999999999</v>
      </c>
      <c r="E3" s="11">
        <f>SUM(C3:D3)</f>
        <v>328236.07999999984</v>
      </c>
    </row>
    <row r="4" spans="2:5" x14ac:dyDescent="0.3">
      <c r="B4" s="13" t="s">
        <v>103</v>
      </c>
      <c r="C4" s="11">
        <v>17.5</v>
      </c>
      <c r="D4" s="11">
        <v>238051.89699999976</v>
      </c>
      <c r="E4" s="11">
        <f>SUM(C4:D4)</f>
        <v>238069.39699999976</v>
      </c>
    </row>
    <row r="5" spans="2:5" x14ac:dyDescent="0.3">
      <c r="B5" s="13" t="s">
        <v>104</v>
      </c>
      <c r="C5" s="11"/>
      <c r="D5" s="11">
        <v>19101.262999999992</v>
      </c>
      <c r="E5" s="11">
        <f>SUM(C5:D5)</f>
        <v>19101.262999999992</v>
      </c>
    </row>
    <row r="6" spans="2:5" x14ac:dyDescent="0.3">
      <c r="B6" s="13" t="s">
        <v>3</v>
      </c>
      <c r="C6" s="11">
        <f>SUM(C3:C4)</f>
        <v>288857.74699999986</v>
      </c>
      <c r="D6" s="11">
        <f>SUM(D4:D5)</f>
        <v>257153.15999999974</v>
      </c>
      <c r="E6" s="12"/>
    </row>
    <row r="15" spans="2:5" x14ac:dyDescent="0.3">
      <c r="C15" s="56" t="s">
        <v>105</v>
      </c>
      <c r="D15" s="56"/>
      <c r="E15" s="56"/>
    </row>
    <row r="16" spans="2:5" x14ac:dyDescent="0.3">
      <c r="B16" s="11"/>
      <c r="C16" s="13" t="s">
        <v>100</v>
      </c>
      <c r="D16" s="13" t="s">
        <v>101</v>
      </c>
      <c r="E16" s="13" t="s">
        <v>3</v>
      </c>
    </row>
    <row r="17" spans="2:5" x14ac:dyDescent="0.3">
      <c r="B17" s="13" t="s">
        <v>102</v>
      </c>
      <c r="C17" s="11">
        <v>239190.52899999986</v>
      </c>
      <c r="D17" s="11">
        <v>31592.804</v>
      </c>
      <c r="E17" s="11">
        <f>SUM(C17:D17)</f>
        <v>270783.33299999987</v>
      </c>
    </row>
    <row r="18" spans="2:5" x14ac:dyDescent="0.3">
      <c r="B18" s="13" t="s">
        <v>103</v>
      </c>
      <c r="C18" s="11">
        <v>14.211</v>
      </c>
      <c r="D18" s="11">
        <v>190974.399</v>
      </c>
      <c r="E18" s="11">
        <f>SUM(C18:D18)</f>
        <v>190988.61000000002</v>
      </c>
    </row>
    <row r="19" spans="2:5" x14ac:dyDescent="0.3">
      <c r="B19" s="13" t="s">
        <v>104</v>
      </c>
      <c r="C19" s="11"/>
      <c r="D19" s="11">
        <v>15148.685000000003</v>
      </c>
      <c r="E19" s="11">
        <f t="shared" ref="E19" si="0">SUM(C19:D19)</f>
        <v>15148.685000000003</v>
      </c>
    </row>
    <row r="20" spans="2:5" x14ac:dyDescent="0.3">
      <c r="B20" s="13" t="s">
        <v>3</v>
      </c>
      <c r="C20" s="11">
        <f>SUM(C17:C19)</f>
        <v>239204.73999999987</v>
      </c>
      <c r="D20" s="11">
        <f>SUM(D17:D19)</f>
        <v>237715.88800000001</v>
      </c>
      <c r="E20" s="12"/>
    </row>
    <row r="31" spans="2:5" x14ac:dyDescent="0.3">
      <c r="C31" s="56" t="s">
        <v>110</v>
      </c>
      <c r="D31" s="56"/>
      <c r="E31" s="56"/>
    </row>
    <row r="32" spans="2:5" x14ac:dyDescent="0.3">
      <c r="B32" s="11"/>
      <c r="C32" s="13" t="s">
        <v>107</v>
      </c>
      <c r="D32" s="13" t="s">
        <v>108</v>
      </c>
      <c r="E32" s="13" t="s">
        <v>3</v>
      </c>
    </row>
    <row r="33" spans="2:5" x14ac:dyDescent="0.3">
      <c r="B33" s="13" t="s">
        <v>103</v>
      </c>
      <c r="C33" s="11">
        <f>1235.026+421829.469</f>
        <v>423064.495</v>
      </c>
      <c r="D33" s="11">
        <f>503.132+20002.85</f>
        <v>20505.982</v>
      </c>
      <c r="E33" s="11">
        <f>SUM(C33:D33)</f>
        <v>443570.47700000001</v>
      </c>
    </row>
    <row r="34" spans="2:5" x14ac:dyDescent="0.3">
      <c r="B34" s="13" t="s">
        <v>102</v>
      </c>
      <c r="C34" s="11">
        <f>47437.363+371.823+11215.781</f>
        <v>59024.966999999997</v>
      </c>
      <c r="D34" s="11">
        <f>42569.1+273818.674</f>
        <v>316387.77399999998</v>
      </c>
      <c r="E34" s="11">
        <f t="shared" ref="E34:E35" si="1">SUM(C34:D34)</f>
        <v>375412.74099999998</v>
      </c>
    </row>
    <row r="35" spans="2:5" x14ac:dyDescent="0.3">
      <c r="B35" s="13" t="s">
        <v>104</v>
      </c>
      <c r="C35" s="11">
        <f>33061.186+8365.933</f>
        <v>41427.119000000006</v>
      </c>
      <c r="D35" s="11">
        <v>9354.5239999999994</v>
      </c>
      <c r="E35" s="11">
        <f t="shared" si="1"/>
        <v>50781.643000000004</v>
      </c>
    </row>
    <row r="36" spans="2:5" x14ac:dyDescent="0.3">
      <c r="B36" s="13" t="s">
        <v>109</v>
      </c>
      <c r="C36" s="11">
        <f>SUM(C33:C35)</f>
        <v>523516.58100000001</v>
      </c>
      <c r="D36" s="11">
        <f>SUM(D33:D35)</f>
        <v>346248.27999999997</v>
      </c>
      <c r="E36" s="12"/>
    </row>
    <row r="49" spans="2:5" x14ac:dyDescent="0.3">
      <c r="C49" s="56" t="s">
        <v>111</v>
      </c>
      <c r="D49" s="56"/>
      <c r="E49" s="56"/>
    </row>
    <row r="50" spans="2:5" x14ac:dyDescent="0.3">
      <c r="B50" s="5"/>
      <c r="C50" s="15" t="s">
        <v>107</v>
      </c>
      <c r="D50" s="15" t="s">
        <v>108</v>
      </c>
      <c r="E50" s="10" t="s">
        <v>3</v>
      </c>
    </row>
    <row r="51" spans="2:5" x14ac:dyDescent="0.3">
      <c r="B51" s="10" t="s">
        <v>103</v>
      </c>
      <c r="C51" s="11">
        <v>254693.89</v>
      </c>
      <c r="D51" s="11">
        <v>4318.8490000000002</v>
      </c>
      <c r="E51" s="11">
        <f t="shared" ref="E51:E53" si="2">SUM(C51:D51)</f>
        <v>259012.739</v>
      </c>
    </row>
    <row r="52" spans="2:5" x14ac:dyDescent="0.3">
      <c r="B52" s="10" t="s">
        <v>102</v>
      </c>
      <c r="C52" s="11">
        <v>14302.648999999999</v>
      </c>
      <c r="D52" s="11">
        <v>116704.41899999999</v>
      </c>
      <c r="E52" s="11">
        <f t="shared" si="2"/>
        <v>131007.068</v>
      </c>
    </row>
    <row r="53" spans="2:5" x14ac:dyDescent="0.3">
      <c r="B53" s="10" t="s">
        <v>104</v>
      </c>
      <c r="C53" s="11">
        <v>22888.804</v>
      </c>
      <c r="D53" s="11">
        <v>7648.8559999999998</v>
      </c>
      <c r="E53" s="11">
        <f t="shared" si="2"/>
        <v>30537.66</v>
      </c>
    </row>
    <row r="54" spans="2:5" x14ac:dyDescent="0.3">
      <c r="B54" s="10" t="s">
        <v>109</v>
      </c>
      <c r="C54" s="11">
        <v>291885.34299999999</v>
      </c>
      <c r="D54" s="11">
        <v>128672.124</v>
      </c>
      <c r="E54" s="12"/>
    </row>
    <row r="69" spans="2:11" x14ac:dyDescent="0.3">
      <c r="B69" s="16"/>
      <c r="C69" s="55" t="s">
        <v>112</v>
      </c>
      <c r="D69" s="55"/>
      <c r="E69" s="55"/>
      <c r="F69" s="55"/>
      <c r="G69" s="55"/>
      <c r="H69" s="55"/>
      <c r="I69" s="55"/>
      <c r="J69" s="55"/>
      <c r="K69" s="55"/>
    </row>
    <row r="70" spans="2:11" x14ac:dyDescent="0.3">
      <c r="B70" s="17"/>
      <c r="C70" s="54" t="s">
        <v>113</v>
      </c>
      <c r="D70" s="54"/>
      <c r="E70" s="54"/>
      <c r="F70" s="54" t="s">
        <v>114</v>
      </c>
      <c r="G70" s="54"/>
      <c r="H70" s="54"/>
      <c r="I70" s="54" t="s">
        <v>115</v>
      </c>
      <c r="J70" s="54"/>
      <c r="K70" s="54"/>
    </row>
    <row r="71" spans="2:11" x14ac:dyDescent="0.3">
      <c r="B71" s="14"/>
      <c r="C71" s="10" t="s">
        <v>116</v>
      </c>
      <c r="D71" s="10" t="s">
        <v>117</v>
      </c>
      <c r="E71" s="10" t="s">
        <v>3</v>
      </c>
      <c r="F71" s="10" t="s">
        <v>116</v>
      </c>
      <c r="G71" s="10" t="s">
        <v>117</v>
      </c>
      <c r="H71" s="10" t="s">
        <v>3</v>
      </c>
      <c r="I71" s="10" t="s">
        <v>116</v>
      </c>
      <c r="J71" s="10" t="s">
        <v>117</v>
      </c>
      <c r="K71" s="10" t="s">
        <v>3</v>
      </c>
    </row>
    <row r="72" spans="2:11" x14ac:dyDescent="0.3">
      <c r="B72" s="10" t="s">
        <v>103</v>
      </c>
      <c r="C72" s="5">
        <v>375412.74099999998</v>
      </c>
      <c r="D72" s="5">
        <v>238069.4</v>
      </c>
      <c r="E72" s="5">
        <f>SUM(C72:D72)</f>
        <v>613482.14099999995</v>
      </c>
      <c r="F72" s="5">
        <v>131007.068</v>
      </c>
      <c r="G72" s="5">
        <v>190988.61</v>
      </c>
      <c r="H72" s="5">
        <f>SUM(F72:G72)</f>
        <v>321995.67799999996</v>
      </c>
      <c r="I72" s="5">
        <f>C72-F72</f>
        <v>244405.67299999998</v>
      </c>
      <c r="J72" s="5">
        <f>D72-G72</f>
        <v>47080.790000000008</v>
      </c>
      <c r="K72" s="5">
        <f>SUM(I72:J72)</f>
        <v>291486.46299999999</v>
      </c>
    </row>
    <row r="73" spans="2:11" x14ac:dyDescent="0.3">
      <c r="B73" s="10" t="s">
        <v>102</v>
      </c>
      <c r="C73" s="5">
        <v>443570.47700000001</v>
      </c>
      <c r="D73" s="5">
        <v>328236.08</v>
      </c>
      <c r="E73" s="5">
        <f t="shared" ref="E73:E74" si="3">SUM(C73:D73)</f>
        <v>771806.55700000003</v>
      </c>
      <c r="F73" s="5">
        <v>259012.739</v>
      </c>
      <c r="G73" s="5">
        <v>270783.33299999998</v>
      </c>
      <c r="H73" s="5">
        <f t="shared" ref="H73:H74" si="4">SUM(F73:G73)</f>
        <v>529796.07199999993</v>
      </c>
      <c r="I73" s="5">
        <f t="shared" ref="I73:J74" si="5">C73-F73</f>
        <v>184557.73800000001</v>
      </c>
      <c r="J73" s="5">
        <f t="shared" si="5"/>
        <v>57452.747000000032</v>
      </c>
      <c r="K73" s="5">
        <f t="shared" ref="K73:K74" si="6">SUM(I73:J73)</f>
        <v>242010.48500000004</v>
      </c>
    </row>
    <row r="74" spans="2:11" x14ac:dyDescent="0.3">
      <c r="B74" s="10" t="s">
        <v>118</v>
      </c>
      <c r="C74" s="5">
        <v>50781.642999999996</v>
      </c>
      <c r="D74" s="5">
        <v>19101.262999999999</v>
      </c>
      <c r="E74" s="5">
        <f t="shared" si="3"/>
        <v>69882.905999999988</v>
      </c>
      <c r="F74" s="5">
        <v>30537.66</v>
      </c>
      <c r="G74" s="5">
        <v>15148.684999999999</v>
      </c>
      <c r="H74" s="5">
        <f t="shared" si="4"/>
        <v>45686.345000000001</v>
      </c>
      <c r="I74" s="5">
        <f t="shared" si="5"/>
        <v>20243.982999999997</v>
      </c>
      <c r="J74" s="5">
        <f t="shared" si="5"/>
        <v>3952.5779999999995</v>
      </c>
      <c r="K74" s="5">
        <f t="shared" si="6"/>
        <v>24196.560999999994</v>
      </c>
    </row>
    <row r="75" spans="2:11" x14ac:dyDescent="0.3">
      <c r="B75" s="10" t="s">
        <v>3</v>
      </c>
      <c r="C75" s="5">
        <f>SUM(C72:C74)</f>
        <v>869764.86100000003</v>
      </c>
      <c r="D75" s="5">
        <f t="shared" ref="D75:K75" si="7">SUM(D72:D74)</f>
        <v>585406.74300000002</v>
      </c>
      <c r="E75" s="5">
        <f t="shared" si="7"/>
        <v>1455171.6039999998</v>
      </c>
      <c r="F75" s="5">
        <f t="shared" si="7"/>
        <v>420557.467</v>
      </c>
      <c r="G75" s="5">
        <f t="shared" si="7"/>
        <v>476920.62799999997</v>
      </c>
      <c r="H75" s="5">
        <f t="shared" si="7"/>
        <v>897478.09499999986</v>
      </c>
      <c r="I75" s="5">
        <f t="shared" si="7"/>
        <v>449207.39399999997</v>
      </c>
      <c r="J75" s="5">
        <f t="shared" si="7"/>
        <v>108486.11500000003</v>
      </c>
      <c r="K75" s="5">
        <f t="shared" si="7"/>
        <v>557693.50900000008</v>
      </c>
    </row>
  </sheetData>
  <mergeCells count="8">
    <mergeCell ref="I70:K70"/>
    <mergeCell ref="C69:K69"/>
    <mergeCell ref="C15:E15"/>
    <mergeCell ref="C1:E1"/>
    <mergeCell ref="C31:E31"/>
    <mergeCell ref="C49:E49"/>
    <mergeCell ref="C70:E70"/>
    <mergeCell ref="F70:H7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E2E8-41D2-4267-96C7-F6814D63F09E}">
  <dimension ref="A1:AF50"/>
  <sheetViews>
    <sheetView tabSelected="1" zoomScale="55" zoomScaleNormal="55" workbookViewId="0">
      <selection activeCell="F40" sqref="F40"/>
    </sheetView>
  </sheetViews>
  <sheetFormatPr defaultRowHeight="14.4" x14ac:dyDescent="0.3"/>
  <cols>
    <col min="1" max="1" width="15.109375" customWidth="1"/>
    <col min="2" max="2" width="13.33203125" customWidth="1"/>
    <col min="3" max="3" width="12" bestFit="1" customWidth="1"/>
    <col min="4" max="4" width="11" bestFit="1" customWidth="1"/>
    <col min="5" max="5" width="12" bestFit="1" customWidth="1"/>
    <col min="6" max="6" width="11" bestFit="1" customWidth="1"/>
    <col min="7" max="7" width="10" bestFit="1" customWidth="1"/>
    <col min="8" max="8" width="12" bestFit="1" customWidth="1"/>
    <col min="9" max="9" width="12.33203125" bestFit="1" customWidth="1"/>
    <col min="10" max="10" width="14.6640625" bestFit="1" customWidth="1"/>
    <col min="11" max="11" width="11" bestFit="1" customWidth="1"/>
    <col min="12" max="12" width="12" bestFit="1" customWidth="1"/>
    <col min="13" max="13" width="11.5546875" bestFit="1" customWidth="1"/>
    <col min="14" max="14" width="14.6640625" bestFit="1" customWidth="1"/>
    <col min="16" max="16" width="10.44140625" bestFit="1" customWidth="1"/>
    <col min="18" max="18" width="12" bestFit="1" customWidth="1"/>
    <col min="19" max="19" width="12.33203125" bestFit="1" customWidth="1"/>
    <col min="20" max="20" width="14.44140625" bestFit="1" customWidth="1"/>
    <col min="21" max="21" width="14.6640625" bestFit="1" customWidth="1"/>
    <col min="23" max="23" width="10.44140625" bestFit="1" customWidth="1"/>
    <col min="24" max="24" width="10" bestFit="1" customWidth="1"/>
    <col min="25" max="25" width="12.109375" bestFit="1" customWidth="1"/>
    <col min="26" max="26" width="12.33203125" bestFit="1" customWidth="1"/>
    <col min="27" max="27" width="14.5546875" bestFit="1" customWidth="1"/>
    <col min="28" max="28" width="14.6640625" bestFit="1" customWidth="1"/>
    <col min="29" max="29" width="10.44140625" bestFit="1" customWidth="1"/>
  </cols>
  <sheetData>
    <row r="1" spans="1:32" x14ac:dyDescent="0.3">
      <c r="A1" s="57" t="s">
        <v>119</v>
      </c>
      <c r="B1" s="61" t="s">
        <v>120</v>
      </c>
      <c r="C1" s="57">
        <v>2018</v>
      </c>
      <c r="D1" s="59"/>
      <c r="E1" s="57">
        <v>2019</v>
      </c>
      <c r="F1" s="58"/>
      <c r="G1" s="59"/>
      <c r="H1" s="57">
        <v>2020</v>
      </c>
      <c r="I1" s="58"/>
      <c r="J1" s="58"/>
      <c r="K1" s="59"/>
      <c r="L1" s="57">
        <v>2021</v>
      </c>
      <c r="M1" s="58"/>
      <c r="N1" s="58"/>
      <c r="O1" s="58"/>
      <c r="P1" s="58"/>
      <c r="Q1" s="59"/>
      <c r="R1" s="57">
        <v>2022</v>
      </c>
      <c r="S1" s="58"/>
      <c r="T1" s="58"/>
      <c r="U1" s="58"/>
      <c r="V1" s="58"/>
      <c r="W1" s="58"/>
      <c r="X1" s="59"/>
      <c r="Y1" s="57">
        <v>2023</v>
      </c>
      <c r="Z1" s="58"/>
      <c r="AA1" s="58"/>
      <c r="AB1" s="58"/>
      <c r="AC1" s="58"/>
      <c r="AD1" s="59"/>
    </row>
    <row r="2" spans="1:32" x14ac:dyDescent="0.3">
      <c r="A2" s="60"/>
      <c r="B2" s="62"/>
      <c r="C2" s="36" t="s">
        <v>121</v>
      </c>
      <c r="D2" s="37" t="s">
        <v>122</v>
      </c>
      <c r="E2" s="36" t="s">
        <v>121</v>
      </c>
      <c r="F2" s="38" t="s">
        <v>122</v>
      </c>
      <c r="G2" s="37" t="s">
        <v>123</v>
      </c>
      <c r="H2" s="36" t="s">
        <v>121</v>
      </c>
      <c r="I2" s="38" t="s">
        <v>124</v>
      </c>
      <c r="J2" s="38" t="s">
        <v>125</v>
      </c>
      <c r="K2" s="37" t="s">
        <v>122</v>
      </c>
      <c r="L2" s="36" t="s">
        <v>121</v>
      </c>
      <c r="M2" s="38" t="s">
        <v>126</v>
      </c>
      <c r="N2" s="38" t="s">
        <v>125</v>
      </c>
      <c r="O2" s="38" t="s">
        <v>127</v>
      </c>
      <c r="P2" s="38" t="s">
        <v>128</v>
      </c>
      <c r="Q2" s="37" t="s">
        <v>129</v>
      </c>
      <c r="R2" s="36" t="s">
        <v>121</v>
      </c>
      <c r="S2" s="38" t="s">
        <v>124</v>
      </c>
      <c r="T2" s="38" t="s">
        <v>130</v>
      </c>
      <c r="U2" s="38" t="s">
        <v>125</v>
      </c>
      <c r="V2" s="38" t="s">
        <v>127</v>
      </c>
      <c r="W2" s="38" t="s">
        <v>128</v>
      </c>
      <c r="X2" s="37" t="s">
        <v>129</v>
      </c>
      <c r="Y2" s="36" t="s">
        <v>131</v>
      </c>
      <c r="Z2" s="38" t="s">
        <v>124</v>
      </c>
      <c r="AA2" s="38" t="s">
        <v>132</v>
      </c>
      <c r="AB2" s="38" t="s">
        <v>125</v>
      </c>
      <c r="AC2" s="38" t="s">
        <v>127</v>
      </c>
      <c r="AD2" s="37" t="s">
        <v>128</v>
      </c>
    </row>
    <row r="3" spans="1:32" x14ac:dyDescent="0.3">
      <c r="A3" s="18" t="s">
        <v>103</v>
      </c>
      <c r="B3" s="19" t="s">
        <v>133</v>
      </c>
      <c r="C3" s="20">
        <v>6480.9629999999997</v>
      </c>
      <c r="D3" s="21">
        <v>53564.869999999995</v>
      </c>
      <c r="E3" s="20">
        <v>58029.340000000011</v>
      </c>
      <c r="F3" s="22">
        <v>128324.48999999999</v>
      </c>
      <c r="G3" s="21"/>
      <c r="H3" s="20">
        <v>4771.683</v>
      </c>
      <c r="I3" s="22">
        <v>5924.7960000000003</v>
      </c>
      <c r="J3" s="22">
        <v>2090.2110000000002</v>
      </c>
      <c r="K3" s="21">
        <v>10383.021000000002</v>
      </c>
      <c r="L3" s="20">
        <v>5566.1190000000006</v>
      </c>
      <c r="M3" s="22">
        <v>3608.1039999999998</v>
      </c>
      <c r="N3" s="22">
        <v>35455.136000000006</v>
      </c>
      <c r="O3" s="22"/>
      <c r="P3" s="22"/>
      <c r="Q3" s="21"/>
      <c r="R3" s="20">
        <v>3016.6670000000004</v>
      </c>
      <c r="S3" s="22"/>
      <c r="T3" s="22">
        <v>1696</v>
      </c>
      <c r="U3" s="22">
        <v>24463.403999999999</v>
      </c>
      <c r="V3" s="22"/>
      <c r="W3" s="22"/>
      <c r="X3" s="21"/>
      <c r="Y3" s="20">
        <v>3571.759</v>
      </c>
      <c r="Z3" s="22">
        <v>11856.9</v>
      </c>
      <c r="AA3" s="22">
        <v>10097.921</v>
      </c>
      <c r="AB3" s="22">
        <v>49061.493999999999</v>
      </c>
      <c r="AC3" s="22"/>
      <c r="AD3" s="21"/>
      <c r="AE3" s="23"/>
      <c r="AF3" s="23"/>
    </row>
    <row r="4" spans="1:32" x14ac:dyDescent="0.3">
      <c r="A4" s="18" t="s">
        <v>102</v>
      </c>
      <c r="B4" s="19" t="s">
        <v>133</v>
      </c>
      <c r="C4" s="20">
        <v>445.17700000000002</v>
      </c>
      <c r="D4" s="21">
        <v>21618.35</v>
      </c>
      <c r="E4" s="20"/>
      <c r="F4" s="22">
        <v>44513.43</v>
      </c>
      <c r="G4" s="21"/>
      <c r="H4" s="20"/>
      <c r="I4" s="22"/>
      <c r="J4" s="22"/>
      <c r="K4" s="21">
        <v>1254</v>
      </c>
      <c r="L4" s="20">
        <v>445.17700000000002</v>
      </c>
      <c r="M4" s="22">
        <v>1600</v>
      </c>
      <c r="N4" s="22">
        <v>17525.57</v>
      </c>
      <c r="O4" s="22"/>
      <c r="P4" s="22"/>
      <c r="Q4" s="21"/>
      <c r="R4" s="20"/>
      <c r="S4" s="22"/>
      <c r="T4" s="22">
        <v>1639.1</v>
      </c>
      <c r="U4" s="22">
        <v>19390.241000000002</v>
      </c>
      <c r="V4" s="22"/>
      <c r="W4" s="22"/>
      <c r="X4" s="21"/>
      <c r="Y4" s="20">
        <v>787.21400000000006</v>
      </c>
      <c r="Z4" s="22">
        <v>2492.085</v>
      </c>
      <c r="AA4" s="22">
        <v>380</v>
      </c>
      <c r="AB4" s="22">
        <v>11498.465</v>
      </c>
      <c r="AC4" s="22"/>
      <c r="AD4" s="21"/>
      <c r="AE4" s="23"/>
      <c r="AF4" s="23"/>
    </row>
    <row r="5" spans="1:32" x14ac:dyDescent="0.3">
      <c r="A5" s="18" t="s">
        <v>118</v>
      </c>
      <c r="B5" s="19" t="s">
        <v>133</v>
      </c>
      <c r="C5" s="20">
        <v>2435.0720000000001</v>
      </c>
      <c r="D5" s="21">
        <v>9319.83</v>
      </c>
      <c r="E5" s="20">
        <v>9315.2799999999988</v>
      </c>
      <c r="F5" s="22">
        <v>30300.870000000003</v>
      </c>
      <c r="G5" s="21"/>
      <c r="H5" s="20">
        <v>409.38</v>
      </c>
      <c r="I5" s="22">
        <v>606.13400000000001</v>
      </c>
      <c r="J5" s="22">
        <v>1227.837</v>
      </c>
      <c r="K5" s="21"/>
      <c r="L5" s="20">
        <v>2169.0410000000002</v>
      </c>
      <c r="M5" s="22">
        <v>310</v>
      </c>
      <c r="N5" s="22">
        <v>1032.95</v>
      </c>
      <c r="O5" s="22"/>
      <c r="P5" s="22"/>
      <c r="Q5" s="21"/>
      <c r="R5" s="20"/>
      <c r="S5" s="22"/>
      <c r="T5" s="22"/>
      <c r="U5" s="22">
        <v>2322.8150000000001</v>
      </c>
      <c r="V5" s="22"/>
      <c r="W5" s="22"/>
      <c r="X5" s="21"/>
      <c r="Y5" s="20"/>
      <c r="Z5" s="22"/>
      <c r="AA5" s="22"/>
      <c r="AB5" s="22"/>
      <c r="AC5" s="22"/>
      <c r="AD5" s="21"/>
      <c r="AE5" s="23"/>
      <c r="AF5" s="23"/>
    </row>
    <row r="6" spans="1:32" x14ac:dyDescent="0.3">
      <c r="A6" s="18" t="s">
        <v>103</v>
      </c>
      <c r="B6" s="19" t="s">
        <v>134</v>
      </c>
      <c r="C6" s="20"/>
      <c r="D6" s="24"/>
      <c r="E6" s="20"/>
      <c r="F6" s="25"/>
      <c r="G6" s="26">
        <v>1410</v>
      </c>
      <c r="H6" s="20"/>
      <c r="I6" s="27"/>
      <c r="J6" s="27"/>
      <c r="K6" s="24"/>
      <c r="L6" s="20"/>
      <c r="M6" s="25"/>
      <c r="N6" s="25"/>
      <c r="O6" s="27"/>
      <c r="P6" s="2">
        <v>878</v>
      </c>
      <c r="Q6" s="28"/>
      <c r="R6" s="29"/>
      <c r="S6" s="27"/>
      <c r="T6" s="27"/>
      <c r="U6" s="27"/>
      <c r="V6" s="27"/>
      <c r="W6" s="27"/>
      <c r="X6" s="28"/>
      <c r="Y6" s="29"/>
      <c r="Z6" s="27"/>
      <c r="AA6" s="27"/>
      <c r="AB6" s="27"/>
      <c r="AC6" s="2">
        <v>210</v>
      </c>
      <c r="AD6" s="28"/>
      <c r="AE6" s="23"/>
      <c r="AF6" s="23"/>
    </row>
    <row r="7" spans="1:32" x14ac:dyDescent="0.3">
      <c r="A7" s="30" t="s">
        <v>135</v>
      </c>
      <c r="B7" s="19" t="s">
        <v>134</v>
      </c>
      <c r="C7" s="31"/>
      <c r="D7" s="26"/>
      <c r="E7" s="31"/>
      <c r="F7" s="2"/>
      <c r="G7" s="26"/>
      <c r="H7" s="31"/>
      <c r="I7" s="2"/>
      <c r="J7" s="2"/>
      <c r="K7" s="26"/>
      <c r="L7" s="31"/>
      <c r="M7" s="2"/>
      <c r="N7" s="2"/>
      <c r="O7" s="2"/>
      <c r="P7" s="2"/>
      <c r="Q7" s="26"/>
      <c r="R7" s="31"/>
      <c r="S7" s="2"/>
      <c r="T7" s="2"/>
      <c r="U7" s="2"/>
      <c r="V7" s="2"/>
      <c r="W7" s="2"/>
      <c r="X7" s="26"/>
      <c r="Y7" s="31"/>
      <c r="Z7" s="2"/>
      <c r="AA7" s="2"/>
      <c r="AB7" s="2"/>
      <c r="AC7" s="2">
        <v>209.6</v>
      </c>
      <c r="AD7" s="26"/>
    </row>
    <row r="8" spans="1:32" ht="51.75" customHeight="1" thickBot="1" x14ac:dyDescent="0.35">
      <c r="A8" s="35" t="s">
        <v>136</v>
      </c>
      <c r="B8" s="52" t="s">
        <v>137</v>
      </c>
      <c r="C8" s="32"/>
      <c r="D8" s="33"/>
      <c r="E8" s="32"/>
      <c r="F8" s="34"/>
      <c r="G8" s="33"/>
      <c r="H8" s="32"/>
      <c r="I8" s="34"/>
      <c r="J8" s="34"/>
      <c r="K8" s="33"/>
      <c r="L8" s="32"/>
      <c r="M8" s="34"/>
      <c r="N8" s="34"/>
      <c r="O8" s="34">
        <v>869.22199999999998</v>
      </c>
      <c r="P8" s="34">
        <v>124.846</v>
      </c>
      <c r="Q8" s="33">
        <v>1443.1179999999999</v>
      </c>
      <c r="R8" s="32"/>
      <c r="S8" s="34"/>
      <c r="T8" s="34"/>
      <c r="U8" s="34"/>
      <c r="V8" s="34">
        <v>336.87799999999999</v>
      </c>
      <c r="W8" s="34">
        <v>1764.251</v>
      </c>
      <c r="X8" s="33">
        <v>1907.615</v>
      </c>
      <c r="Y8" s="32"/>
      <c r="Z8" s="34"/>
      <c r="AA8" s="34"/>
      <c r="AB8" s="34"/>
      <c r="AC8" s="34">
        <v>338.74</v>
      </c>
      <c r="AD8" s="33">
        <v>2136.317</v>
      </c>
      <c r="AF8" s="16"/>
    </row>
    <row r="9" spans="1:32" ht="15" thickBot="1" x14ac:dyDescent="0.35">
      <c r="C9">
        <f>SUM(C3:C8)</f>
        <v>9361.2119999999995</v>
      </c>
      <c r="D9">
        <f t="shared" ref="D9:AD9" si="0">SUM(D3:D8)</f>
        <v>84503.05</v>
      </c>
      <c r="E9">
        <f t="shared" si="0"/>
        <v>67344.62000000001</v>
      </c>
      <c r="F9">
        <f t="shared" si="0"/>
        <v>203138.78999999998</v>
      </c>
      <c r="G9">
        <f t="shared" si="0"/>
        <v>1410</v>
      </c>
      <c r="H9">
        <f t="shared" si="0"/>
        <v>5181.0630000000001</v>
      </c>
      <c r="I9">
        <f t="shared" si="0"/>
        <v>6530.93</v>
      </c>
      <c r="J9">
        <f t="shared" si="0"/>
        <v>3318.0480000000002</v>
      </c>
      <c r="K9">
        <f t="shared" si="0"/>
        <v>11637.021000000002</v>
      </c>
      <c r="L9">
        <f t="shared" si="0"/>
        <v>8180.3370000000004</v>
      </c>
      <c r="M9">
        <f t="shared" si="0"/>
        <v>5518.1039999999994</v>
      </c>
      <c r="N9">
        <f t="shared" si="0"/>
        <v>54013.656000000003</v>
      </c>
      <c r="O9">
        <f t="shared" si="0"/>
        <v>869.22199999999998</v>
      </c>
      <c r="P9">
        <f t="shared" si="0"/>
        <v>1002.846</v>
      </c>
      <c r="Q9">
        <f t="shared" si="0"/>
        <v>1443.1179999999999</v>
      </c>
      <c r="R9">
        <f t="shared" si="0"/>
        <v>3016.6670000000004</v>
      </c>
      <c r="S9">
        <f t="shared" si="0"/>
        <v>0</v>
      </c>
      <c r="T9">
        <f t="shared" si="0"/>
        <v>3335.1</v>
      </c>
      <c r="U9">
        <f t="shared" si="0"/>
        <v>46176.460000000006</v>
      </c>
      <c r="V9">
        <f t="shared" si="0"/>
        <v>336.87799999999999</v>
      </c>
      <c r="W9">
        <f t="shared" si="0"/>
        <v>1764.251</v>
      </c>
      <c r="X9">
        <f t="shared" si="0"/>
        <v>1907.615</v>
      </c>
      <c r="Y9">
        <f t="shared" si="0"/>
        <v>4358.973</v>
      </c>
      <c r="Z9">
        <f t="shared" si="0"/>
        <v>14348.985000000001</v>
      </c>
      <c r="AA9">
        <f t="shared" si="0"/>
        <v>10477.921</v>
      </c>
      <c r="AB9">
        <f t="shared" si="0"/>
        <v>60559.959000000003</v>
      </c>
      <c r="AC9">
        <f t="shared" si="0"/>
        <v>758.34</v>
      </c>
      <c r="AD9">
        <f t="shared" si="0"/>
        <v>2136.317</v>
      </c>
      <c r="AF9" s="51" t="s">
        <v>3</v>
      </c>
    </row>
    <row r="10" spans="1:32" x14ac:dyDescent="0.3">
      <c r="C10" s="39" t="s">
        <v>15</v>
      </c>
      <c r="D10" s="40">
        <f>SUM(C3:D5)</f>
        <v>93864.262000000002</v>
      </c>
      <c r="E10" s="40"/>
      <c r="F10" s="40" t="s">
        <v>15</v>
      </c>
      <c r="G10" s="40">
        <f>SUM(E3:G5)</f>
        <v>270483.41000000003</v>
      </c>
      <c r="H10" s="40"/>
      <c r="I10" s="40"/>
      <c r="J10" s="40" t="s">
        <v>15</v>
      </c>
      <c r="K10" s="40">
        <f>SUM(H3:K5)</f>
        <v>26667.062000000005</v>
      </c>
      <c r="L10" s="40"/>
      <c r="M10" s="40"/>
      <c r="N10" s="40"/>
      <c r="O10" s="40"/>
      <c r="P10" s="40" t="s">
        <v>15</v>
      </c>
      <c r="Q10" s="40">
        <f>SUM(L3:Q5)</f>
        <v>67712.097000000009</v>
      </c>
      <c r="R10" s="40"/>
      <c r="S10" s="40"/>
      <c r="T10" s="40"/>
      <c r="U10" s="40"/>
      <c r="V10" s="40"/>
      <c r="W10" s="40" t="s">
        <v>15</v>
      </c>
      <c r="X10" s="40">
        <f>SUM(R3:X5)</f>
        <v>52528.226999999999</v>
      </c>
      <c r="Y10" s="40"/>
      <c r="Z10" s="40"/>
      <c r="AA10" s="40"/>
      <c r="AB10" s="40"/>
      <c r="AC10" s="40" t="s">
        <v>15</v>
      </c>
      <c r="AD10" s="41">
        <f>SUM(Y3:AD5)</f>
        <v>89745.838000000003</v>
      </c>
      <c r="AF10" s="49">
        <f>SUM(AD10,X10,Q10,K10,G10,D10)</f>
        <v>601000.89600000007</v>
      </c>
    </row>
    <row r="11" spans="1:32" x14ac:dyDescent="0.3">
      <c r="C11" s="42" t="s">
        <v>138</v>
      </c>
      <c r="D11" s="43">
        <f>0</f>
        <v>0</v>
      </c>
      <c r="E11" s="43"/>
      <c r="F11" s="43" t="s">
        <v>138</v>
      </c>
      <c r="G11" s="43">
        <f>G6</f>
        <v>1410</v>
      </c>
      <c r="H11" s="43"/>
      <c r="I11" s="43"/>
      <c r="J11" s="43" t="s">
        <v>138</v>
      </c>
      <c r="K11" s="43">
        <v>0</v>
      </c>
      <c r="L11" s="43"/>
      <c r="M11" s="43"/>
      <c r="N11" s="43"/>
      <c r="O11" s="43"/>
      <c r="P11" s="43" t="s">
        <v>138</v>
      </c>
      <c r="Q11" s="43">
        <f>SUM(K6:Q7)</f>
        <v>878</v>
      </c>
      <c r="R11" s="43"/>
      <c r="S11" s="43"/>
      <c r="T11" s="43"/>
      <c r="U11" s="43"/>
      <c r="V11" s="43"/>
      <c r="W11" s="43" t="s">
        <v>138</v>
      </c>
      <c r="X11" s="43">
        <f>SUM(R6:X7)</f>
        <v>0</v>
      </c>
      <c r="Y11" s="43"/>
      <c r="Z11" s="43"/>
      <c r="AA11" s="43"/>
      <c r="AB11" s="43"/>
      <c r="AC11" s="43" t="s">
        <v>138</v>
      </c>
      <c r="AD11" s="44">
        <f>SUM(Y6:AD7)</f>
        <v>419.6</v>
      </c>
      <c r="AF11" s="49">
        <f t="shared" ref="AF11:AF12" si="1">SUM(AD11,X11,Q11,K11,G11,D11)</f>
        <v>2707.6</v>
      </c>
    </row>
    <row r="12" spans="1:32" ht="15" thickBot="1" x14ac:dyDescent="0.35">
      <c r="C12" s="45" t="s">
        <v>139</v>
      </c>
      <c r="D12" s="46">
        <v>0</v>
      </c>
      <c r="E12" s="46"/>
      <c r="F12" s="46" t="s">
        <v>139</v>
      </c>
      <c r="G12" s="46">
        <v>0</v>
      </c>
      <c r="H12" s="46"/>
      <c r="I12" s="46"/>
      <c r="J12" s="46" t="s">
        <v>139</v>
      </c>
      <c r="K12" s="46">
        <v>0</v>
      </c>
      <c r="L12" s="46"/>
      <c r="M12" s="46"/>
      <c r="N12" s="46"/>
      <c r="O12" s="46"/>
      <c r="P12" s="46" t="s">
        <v>139</v>
      </c>
      <c r="Q12" s="46">
        <f>SUM(O8:Q8)</f>
        <v>2437.1859999999997</v>
      </c>
      <c r="R12" s="46"/>
      <c r="S12" s="46"/>
      <c r="T12" s="46"/>
      <c r="U12" s="46"/>
      <c r="V12" s="46"/>
      <c r="W12" s="46" t="s">
        <v>139</v>
      </c>
      <c r="X12" s="46">
        <f>SUM(V8:X8)</f>
        <v>4008.7439999999997</v>
      </c>
      <c r="Y12" s="46"/>
      <c r="Z12" s="46"/>
      <c r="AA12" s="46"/>
      <c r="AB12" s="46"/>
      <c r="AC12" s="46" t="s">
        <v>139</v>
      </c>
      <c r="AD12" s="47">
        <f>SUM(AC8:AD8)</f>
        <v>2475.0569999999998</v>
      </c>
      <c r="AF12" s="50">
        <f t="shared" si="1"/>
        <v>8920.9869999999992</v>
      </c>
    </row>
    <row r="13" spans="1:32" ht="15" thickBot="1" x14ac:dyDescent="0.35">
      <c r="D13" s="48">
        <f>SUM(C9:D9)</f>
        <v>93864.262000000002</v>
      </c>
      <c r="G13" s="48">
        <f>SUM(E9:G9)</f>
        <v>271893.40999999997</v>
      </c>
      <c r="K13" s="48">
        <f>SUM(H9:K9)</f>
        <v>26667.062000000005</v>
      </c>
      <c r="Q13" s="48">
        <f>SUM(L9:Q9)</f>
        <v>71027.28300000001</v>
      </c>
      <c r="X13" s="48">
        <f>SUM(R9:X9)</f>
        <v>56536.970999999998</v>
      </c>
      <c r="AD13" s="48">
        <f>SUM(Y9:AD9)</f>
        <v>92640.494999999995</v>
      </c>
    </row>
    <row r="20" spans="1:16" x14ac:dyDescent="0.3">
      <c r="A20" s="53" t="s">
        <v>140</v>
      </c>
      <c r="B20" s="53" t="s">
        <v>141</v>
      </c>
      <c r="J20" s="2"/>
      <c r="K20" s="53">
        <v>2018</v>
      </c>
      <c r="L20" s="53">
        <v>2019</v>
      </c>
      <c r="M20" s="53">
        <v>2020</v>
      </c>
      <c r="N20" s="53">
        <v>2021</v>
      </c>
      <c r="O20" s="53">
        <v>2022</v>
      </c>
      <c r="P20" s="53">
        <v>2023</v>
      </c>
    </row>
    <row r="21" spans="1:16" x14ac:dyDescent="0.3">
      <c r="A21" s="6">
        <v>2018</v>
      </c>
      <c r="B21" s="6">
        <v>93864.262000000002</v>
      </c>
      <c r="J21" s="53" t="s">
        <v>142</v>
      </c>
      <c r="K21" s="6">
        <v>9361.2119999999995</v>
      </c>
      <c r="L21" s="6">
        <v>68754.62</v>
      </c>
      <c r="M21" s="6">
        <v>5181.0630000000001</v>
      </c>
      <c r="N21" s="6">
        <v>9049.5589999999993</v>
      </c>
      <c r="O21" s="6">
        <v>6688.6450000000004</v>
      </c>
      <c r="P21" s="6">
        <v>15595.234</v>
      </c>
    </row>
    <row r="22" spans="1:16" x14ac:dyDescent="0.3">
      <c r="A22" s="6">
        <v>2019</v>
      </c>
      <c r="B22" s="6">
        <v>271893.40999999997</v>
      </c>
      <c r="J22" s="53" t="s">
        <v>143</v>
      </c>
      <c r="K22" s="6">
        <v>0</v>
      </c>
      <c r="L22" s="6">
        <v>0</v>
      </c>
      <c r="M22" s="6">
        <v>9848.9779999999992</v>
      </c>
      <c r="N22" s="6">
        <v>61412.606</v>
      </c>
      <c r="O22" s="6">
        <v>47940.711000000003</v>
      </c>
      <c r="P22" s="6">
        <v>77045.260999999999</v>
      </c>
    </row>
    <row r="23" spans="1:16" x14ac:dyDescent="0.3">
      <c r="A23" s="6">
        <v>2020</v>
      </c>
      <c r="B23" s="6">
        <v>26667.062000000002</v>
      </c>
      <c r="J23" s="53" t="s">
        <v>144</v>
      </c>
      <c r="K23" s="6">
        <v>84503.05</v>
      </c>
      <c r="L23" s="6">
        <v>203138.79</v>
      </c>
      <c r="M23" s="6">
        <v>11637.021000000001</v>
      </c>
      <c r="N23" s="6">
        <v>0</v>
      </c>
      <c r="O23" s="6">
        <v>0</v>
      </c>
      <c r="P23" s="6">
        <v>0</v>
      </c>
    </row>
    <row r="24" spans="1:16" x14ac:dyDescent="0.3">
      <c r="A24" s="6">
        <v>2021</v>
      </c>
      <c r="B24" s="6">
        <v>71027.28</v>
      </c>
      <c r="J24" s="53" t="s">
        <v>145</v>
      </c>
      <c r="K24" s="6">
        <v>0</v>
      </c>
      <c r="L24" s="6">
        <v>0</v>
      </c>
      <c r="M24" s="6">
        <v>0</v>
      </c>
      <c r="N24" s="6">
        <v>1443.1179999999999</v>
      </c>
      <c r="O24" s="6">
        <v>1907.615</v>
      </c>
      <c r="P24" s="6">
        <v>0</v>
      </c>
    </row>
    <row r="25" spans="1:16" x14ac:dyDescent="0.3">
      <c r="A25" s="6">
        <v>2022</v>
      </c>
      <c r="B25" s="6">
        <v>56536.97</v>
      </c>
    </row>
    <row r="26" spans="1:16" x14ac:dyDescent="0.3">
      <c r="A26" s="6">
        <v>2023</v>
      </c>
      <c r="B26" s="6">
        <v>92640.5</v>
      </c>
    </row>
    <row r="46" spans="1:8" x14ac:dyDescent="0.3">
      <c r="A46" s="5"/>
      <c r="B46" s="10">
        <v>2018</v>
      </c>
      <c r="C46" s="10">
        <v>2019</v>
      </c>
      <c r="D46" s="10">
        <v>2020</v>
      </c>
      <c r="E46" s="10">
        <v>2021</v>
      </c>
      <c r="F46" s="10">
        <v>2022</v>
      </c>
      <c r="G46" s="10">
        <v>2023</v>
      </c>
      <c r="H46" s="10" t="s">
        <v>3</v>
      </c>
    </row>
    <row r="47" spans="1:8" x14ac:dyDescent="0.3">
      <c r="A47" s="10" t="s">
        <v>103</v>
      </c>
      <c r="B47" s="5">
        <v>60045.832999999999</v>
      </c>
      <c r="C47" s="5">
        <v>187763.83</v>
      </c>
      <c r="D47" s="5">
        <v>23169.710999999999</v>
      </c>
      <c r="E47" s="5">
        <v>47944.544999999998</v>
      </c>
      <c r="F47" s="5">
        <v>33184.815000000002</v>
      </c>
      <c r="G47" s="5">
        <v>77273.130999999994</v>
      </c>
      <c r="H47" s="5">
        <f>SUM(B47:G47)</f>
        <v>429381.86499999999</v>
      </c>
    </row>
    <row r="48" spans="1:8" x14ac:dyDescent="0.3">
      <c r="A48" s="10" t="s">
        <v>102</v>
      </c>
      <c r="B48" s="5">
        <v>22063.526999999998</v>
      </c>
      <c r="C48" s="5">
        <v>44513.43</v>
      </c>
      <c r="D48" s="5">
        <v>1254</v>
      </c>
      <c r="E48" s="5">
        <v>19570.746999999999</v>
      </c>
      <c r="F48" s="5">
        <v>21029.341</v>
      </c>
      <c r="G48" s="5">
        <v>15367.364</v>
      </c>
      <c r="H48" s="5">
        <f t="shared" ref="H48:H49" si="2">SUM(B48:G48)</f>
        <v>123798.409</v>
      </c>
    </row>
    <row r="49" spans="1:8" x14ac:dyDescent="0.3">
      <c r="A49" s="10" t="s">
        <v>118</v>
      </c>
      <c r="B49" s="5">
        <v>11754.902</v>
      </c>
      <c r="C49" s="5">
        <v>39616.15</v>
      </c>
      <c r="D49" s="5">
        <v>2243.3510000000001</v>
      </c>
      <c r="E49" s="5">
        <v>3511.991</v>
      </c>
      <c r="F49" s="5">
        <v>2322.8150000000001</v>
      </c>
      <c r="G49" s="5">
        <v>0</v>
      </c>
      <c r="H49" s="5">
        <f t="shared" si="2"/>
        <v>59449.20900000001</v>
      </c>
    </row>
    <row r="50" spans="1:8" x14ac:dyDescent="0.3">
      <c r="A50" s="10" t="s">
        <v>3</v>
      </c>
      <c r="B50" s="5">
        <f>SUM(B47:B49)</f>
        <v>93864.262000000002</v>
      </c>
      <c r="C50" s="5">
        <f t="shared" ref="C50:G50" si="3">SUM(C47:C49)</f>
        <v>271893.40999999997</v>
      </c>
      <c r="D50" s="5">
        <f t="shared" si="3"/>
        <v>26667.061999999998</v>
      </c>
      <c r="E50" s="5">
        <f t="shared" si="3"/>
        <v>71027.282999999996</v>
      </c>
      <c r="F50" s="5">
        <f t="shared" si="3"/>
        <v>56536.971000000005</v>
      </c>
      <c r="G50" s="5">
        <f t="shared" si="3"/>
        <v>92640.494999999995</v>
      </c>
    </row>
  </sheetData>
  <mergeCells count="8">
    <mergeCell ref="R1:X1"/>
    <mergeCell ref="Y1:AD1"/>
    <mergeCell ref="A1:A2"/>
    <mergeCell ref="B1:B2"/>
    <mergeCell ref="C1:D1"/>
    <mergeCell ref="E1:G1"/>
    <mergeCell ref="H1:K1"/>
    <mergeCell ref="L1:Q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Ripresa Forestale</vt:lpstr>
      <vt:lpstr>Utilizzazioni Forestali</vt:lpstr>
      <vt:lpstr>Tagli Forzosi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Stroili</dc:creator>
  <cp:lastModifiedBy>Legno Servizi</cp:lastModifiedBy>
  <dcterms:created xsi:type="dcterms:W3CDTF">2015-06-05T18:19:34Z</dcterms:created>
  <dcterms:modified xsi:type="dcterms:W3CDTF">2025-07-15T09:04:41Z</dcterms:modified>
</cp:coreProperties>
</file>